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ffers\Downloads\"/>
    </mc:Choice>
  </mc:AlternateContent>
  <bookViews>
    <workbookView xWindow="-20" yWindow="-20" windowWidth="19110" windowHeight="11840"/>
  </bookViews>
  <sheets>
    <sheet name="Exhibit N" sheetId="24" r:id="rId1"/>
    <sheet name="ExhP-1" sheetId="25" r:id="rId2"/>
    <sheet name="ExhP-2" sheetId="23" r:id="rId3"/>
    <sheet name="ExhP-3" sheetId="22" r:id="rId4"/>
    <sheet name="ExhP-4" sheetId="2" r:id="rId5"/>
    <sheet name="ExhP-5" sheetId="3" r:id="rId6"/>
    <sheet name="ExhP-6" sheetId="4" r:id="rId7"/>
    <sheet name="Expense Alternative" sheetId="7" state="hidden" r:id="rId8"/>
    <sheet name="Sheet1" sheetId="8" state="hidden" r:id="rId9"/>
    <sheet name="Sheet2" sheetId="9" state="hidden" r:id="rId10"/>
    <sheet name="Section 4.1" sheetId="10" state="hidden" r:id="rId11"/>
    <sheet name="2014 Rate " sheetId="11" state="hidden" r:id="rId12"/>
    <sheet name="Sheet3" sheetId="12" state="hidden" r:id="rId13"/>
    <sheet name="Sheet4" sheetId="13" state="hidden" r:id="rId14"/>
    <sheet name="Sheet5" sheetId="14" state="hidden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\0" localSheetId="0">#REF!</definedName>
    <definedName name="\0" localSheetId="2">#REF!</definedName>
    <definedName name="\0" localSheetId="3">#REF!</definedName>
    <definedName name="\0">#REF!</definedName>
    <definedName name="\a">'[1]Tax Provision'!#REF!</definedName>
    <definedName name="\c" localSheetId="0">#REF!</definedName>
    <definedName name="\c">#REF!</definedName>
    <definedName name="\d" localSheetId="0">#REF!</definedName>
    <definedName name="\d" localSheetId="2">#REF!</definedName>
    <definedName name="\d" localSheetId="3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m">'[2]Tax Provision'!#REF!</definedName>
    <definedName name="\p" localSheetId="0">#REF!</definedName>
    <definedName name="\p" localSheetId="2">#REF!</definedName>
    <definedName name="\p" localSheetId="3">#REF!</definedName>
    <definedName name="\p">#REF!</definedName>
    <definedName name="\q" localSheetId="0">#REF!</definedName>
    <definedName name="\q">#REF!</definedName>
    <definedName name="\x" localSheetId="0">#REF!</definedName>
    <definedName name="\x">#REF!</definedName>
    <definedName name="\z" localSheetId="0">#REF!</definedName>
    <definedName name="\z">#REF!</definedName>
    <definedName name="__123Graph_X" hidden="1">'[3]96ae'!#REF!</definedName>
    <definedName name="__dep2">'[4]WP-3'!$B$108:$U$128</definedName>
    <definedName name="_1Table1_" hidden="1">'[5]95BSHEET_M'!#REF!</definedName>
    <definedName name="_2_0_Table1_" hidden="1">'[5]95BSHEET_M'!#REF!</definedName>
    <definedName name="_500MW_Combined_Cycle_Plant" localSheetId="0">#REF!</definedName>
    <definedName name="_500MW_Combined_Cycle_Plant">#REF!</definedName>
    <definedName name="_7504DATA" localSheetId="0">#REF!</definedName>
    <definedName name="_7504DATA">#REF!</definedName>
    <definedName name="_7505DATA" localSheetId="0">#REF!</definedName>
    <definedName name="_7505DATA">#REF!</definedName>
    <definedName name="_750DATA" localSheetId="0">#REF!</definedName>
    <definedName name="_750DATA">#REF!</definedName>
    <definedName name="_are2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_are2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_are2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_are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_ATPRegress_Dlg_Results" localSheetId="0" hidden="1">{2;#N/A;"R13C16:R17C16";#N/A;"R13C14:R17C15";FALSE;FALSE;FALSE;95;#N/A;#N/A;"R13C19";#N/A;FALSE;FALSE;FALSE;FALSE;#N/A;"";#N/A;FALSE;"";"";#N/A;#N/A;#N/A}</definedName>
    <definedName name="_ATPRegress_Dlg_Results" localSheetId="2" hidden="1">{2;#N/A;"R13C16:R17C16";#N/A;"R13C14:R17C15";FALSE;FALSE;FALSE;95;#N/A;#N/A;"R13C19";#N/A;FALSE;FALSE;FALSE;FALSE;#N/A;"";#N/A;FALSE;"";"";#N/A;#N/A;#N/A}</definedName>
    <definedName name="_ATPRegress_Dlg_Results" localSheetId="3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localSheetId="0" hidden="1">{"EXCELHLP.HLP!1802";5;10;5;10;13;13;13;8;5;5;10;14;13;13;13;13;5;10;14;13;5;10;1;2;24}</definedName>
    <definedName name="_ATPRegress_Dlg_Types" localSheetId="2" hidden="1">{"EXCELHLP.HLP!1802";5;10;5;10;13;13;13;8;5;5;10;14;13;13;13;13;5;10;14;13;5;10;1;2;24}</definedName>
    <definedName name="_ATPRegress_Dlg_Types" localSheetId="3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Range1" hidden="1">'[6]ST Corrections'!#REF!</definedName>
    <definedName name="_ATPRegress_Range2" hidden="1">'[6]ST Corrections'!#REF!</definedName>
    <definedName name="_ATPRegress_Range3" hidden="1">'[6]ST Corrections'!#REF!</definedName>
    <definedName name="_ATPRegress_Range4" hidden="1">"="</definedName>
    <definedName name="_ATPRegress_Range5" hidden="1">"="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OL1">[7]FAS115!$A$1:$A$33</definedName>
    <definedName name="_dep2">'[4]WP-3'!$B$108:$U$128</definedName>
    <definedName name="_Div1">[8]Target!$N$231:$AF$240</definedName>
    <definedName name="_Div2">[8]Target!$N$608:$AF$617</definedName>
    <definedName name="_Div3">[8]Target!$N$989:$AF$998</definedName>
    <definedName name="_Div4">[8]Target!$N$1365:$AF$1374</definedName>
    <definedName name="_Fill" localSheetId="0" hidden="1">#REF!</definedName>
    <definedName name="_Fill" localSheetId="2" hidden="1">#REF!</definedName>
    <definedName name="_Fill" localSheetId="3" hidden="1">#REF!</definedName>
    <definedName name="_Fill" localSheetId="7" hidden="1">#REF!</definedName>
    <definedName name="_Fill" hidden="1">#REF!</definedName>
    <definedName name="_fill1" localSheetId="0" hidden="1">#REF!</definedName>
    <definedName name="_fill1" localSheetId="2" hidden="1">#REF!</definedName>
    <definedName name="_fill1" hidden="1">#REF!</definedName>
    <definedName name="_JS931">#REF!</definedName>
    <definedName name="_Key1" localSheetId="0" hidden="1">#REF!</definedName>
    <definedName name="_Key1" localSheetId="2" hidden="1">#REF!</definedName>
    <definedName name="_Key1" localSheetId="3" hidden="1">#REF!</definedName>
    <definedName name="_Key1" hidden="1">'[5]95BSHEET_M'!#REF!</definedName>
    <definedName name="_Key2" localSheetId="0" hidden="1">#REF!</definedName>
    <definedName name="_Key2" localSheetId="2" hidden="1">#REF!</definedName>
    <definedName name="_Key2" localSheetId="3" hidden="1">#REF!</definedName>
    <definedName name="_Key2" hidden="1">#REF!</definedName>
    <definedName name="_Order1" hidden="1">255</definedName>
    <definedName name="_Order2" hidden="1">255</definedName>
    <definedName name="_reb3" localSheetId="0">#REF!</definedName>
    <definedName name="_reb3">#REF!</definedName>
    <definedName name="_reb6">'[9]operating costs'!$B$2:$M$81</definedName>
    <definedName name="_reb7">[9]input!$A$2</definedName>
    <definedName name="_Regression_X" localSheetId="0" hidden="1">#REF!</definedName>
    <definedName name="_Regression_X" localSheetId="2" hidden="1">#REF!</definedName>
    <definedName name="_Regression_X" localSheetId="3" hidden="1">#REF!</definedName>
    <definedName name="_Regression_X" hidden="1">[10]STAFF!#REF!</definedName>
    <definedName name="_ROW1">[7]MAIN!$B$1:$I$10</definedName>
    <definedName name="_ROW2">'[7]C&amp;B'!$B$1:$I$11</definedName>
    <definedName name="_Sort" localSheetId="0" hidden="1">#REF!</definedName>
    <definedName name="_Sort" localSheetId="2" hidden="1">#REF!</definedName>
    <definedName name="_Sort" localSheetId="3" hidden="1">#REF!</definedName>
    <definedName name="_Sort" hidden="1">'[11]95BSHEET_M'!#REF!</definedName>
    <definedName name="_Table1_In1" hidden="1">'[5]95BSHEET_M'!#REF!</definedName>
    <definedName name="_Table1_Out" hidden="1">'[11]95BSHEET_M'!#REF!</definedName>
    <definedName name="aaa">'[9]capital expenditures'!$B$2:$M$20</definedName>
    <definedName name="AccessDatabase" hidden="1">"C:\zips\Copy of NP.MDB"</definedName>
    <definedName name="ACCRREC">#REF!</definedName>
    <definedName name="acidcost" localSheetId="0">#REF!</definedName>
    <definedName name="acidcost">#REF!</definedName>
    <definedName name="actb">#REF!</definedName>
    <definedName name="actc">#REF!</definedName>
    <definedName name="ACTCASH">#REF!</definedName>
    <definedName name="acte">#REF!</definedName>
    <definedName name="ACTEQUIV">#REF!</definedName>
    <definedName name="actf">#REF!</definedName>
    <definedName name="acth">#REF!</definedName>
    <definedName name="actm">#REF!</definedName>
    <definedName name="actm1">#REF!</definedName>
    <definedName name="actm2">#REF!</definedName>
    <definedName name="actmed">#REF!</definedName>
    <definedName name="actmet">#REF!</definedName>
    <definedName name="actp">#REF!</definedName>
    <definedName name="actp1">#REF!</definedName>
    <definedName name="actt">#REF!</definedName>
    <definedName name="actu">#REF!</definedName>
    <definedName name="actual">'[12]2000 ACTUAL'!$I$10:$U$109</definedName>
    <definedName name="adfadsfwe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dfadsfwe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dfadsfwe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dfadsfw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djusted_Strip">[13]Summary!$J$53</definedName>
    <definedName name="afadfasdf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adfasdf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adfasdf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adfasdf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adsf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adsf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adsf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adsf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adsfgw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adsfgw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adsfgw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adsfgw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FUDC_rate">'[14]AFUDC rate calc'!$F$6</definedName>
    <definedName name="agasg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gasg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gasg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gasg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ghh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ghh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ghh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ghh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ll">#REF!</definedName>
    <definedName name="AllTemplate1" localSheetId="0">#REF!</definedName>
    <definedName name="AllTemplate1">#REF!</definedName>
    <definedName name="AllTemplate2" localSheetId="0">#REF!</definedName>
    <definedName name="AllTemplate2">#REF!</definedName>
    <definedName name="AllTemplate3" localSheetId="0">#REF!</definedName>
    <definedName name="AllTemplate3">#REF!</definedName>
    <definedName name="AllTemplate4" localSheetId="0">#REF!</definedName>
    <definedName name="AllTemplate4">#REF!</definedName>
    <definedName name="AllTemplate5">[15]unitsets!$B$16:$F$56</definedName>
    <definedName name="AllTemplate6">[15]run!$B$12:$F$156</definedName>
    <definedName name="AllTemplate7" localSheetId="0">#REF!</definedName>
    <definedName name="AllTemplate7">#REF!</definedName>
    <definedName name="AMORT">#N/A</definedName>
    <definedName name="ANDEX">'[16]END BALANCES'!#REF!</definedName>
    <definedName name="Applied_Synergy1">'[8]TARGET Control'!$Q$12:$Q$13</definedName>
    <definedName name="Applied_Synergy2">'[8]TARGET Control'!$R$12:$R$13</definedName>
    <definedName name="are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re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re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r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re_2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re_2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re_2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re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rea">#REF!</definedName>
    <definedName name="AREA2">#REF!</definedName>
    <definedName name="asd" localSheetId="0" hidden="1">{2;#N/A;"R13C16:R17C16";#N/A;"R13C14:R17C15";FALSE;FALSE;FALSE;95;#N/A;#N/A;"R13C19";#N/A;FALSE;FALSE;FALSE;FALSE;#N/A;"";#N/A;FALSE;"";"";#N/A;#N/A;#N/A}</definedName>
    <definedName name="asd" localSheetId="2" hidden="1">{2;#N/A;"R13C16:R17C16";#N/A;"R13C14:R17C15";FALSE;FALSE;FALSE;95;#N/A;#N/A;"R13C19";#N/A;FALSE;FALSE;FALSE;FALSE;#N/A;"";#N/A;FALSE;"";"";#N/A;#N/A;#N/A}</definedName>
    <definedName name="asd" localSheetId="3" hidden="1">{2;#N/A;"R13C16:R17C16";#N/A;"R13C14:R17C15";FALSE;FALSE;FALSE;95;#N/A;#N/A;"R13C19";#N/A;FALSE;FALSE;FALSE;FALSE;#N/A;"";#N/A;FALSE;"";"";#N/A;#N/A;#N/A}</definedName>
    <definedName name="asd" hidden="1">{2;#N/A;"R13C16:R17C16";#N/A;"R13C14:R17C15";FALSE;FALSE;FALSE;95;#N/A;#N/A;"R13C19";#N/A;FALSE;FALSE;FALSE;FALSE;#N/A;"";#N/A;FALSE;"";"";#N/A;#N/A;#N/A}</definedName>
    <definedName name="asdf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sdf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sdf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sdf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ashcost" localSheetId="0">#REF!</definedName>
    <definedName name="ashcost">#REF!</definedName>
    <definedName name="Asset">'[17]Drop Field Data'!$G$2:$G$3</definedName>
    <definedName name="atm_m" localSheetId="0">#REF!</definedName>
    <definedName name="atm_m">#REF!</definedName>
    <definedName name="atmm" localSheetId="0">#REF!</definedName>
    <definedName name="atmm">#REF!</definedName>
    <definedName name="Bad_Debt_HDD">[8]Distribution!$Y$21:$Z$25</definedName>
    <definedName name="Bad_debt_NYMEX">[8]Distribution!$W$21:$X$25</definedName>
    <definedName name="balance">'[18]FMI - ARCHIVE IEC Main FS'!$T$1:$AF$53</definedName>
    <definedName name="Balance_Sheet">'[19]BalSheet-detail'!#REF!</definedName>
    <definedName name="BALANCE1" localSheetId="0">#REF!</definedName>
    <definedName name="BALANCE1">#REF!</definedName>
    <definedName name="BALANCE2" localSheetId="0">#REF!</definedName>
    <definedName name="BALANCE2">#REF!</definedName>
    <definedName name="BALANCE3" localSheetId="0">#REF!</definedName>
    <definedName name="BALANCE3">#REF!</definedName>
    <definedName name="Baseline_Copy" localSheetId="0">#REF!</definedName>
    <definedName name="Baseline_Copy" localSheetId="2">#REF!</definedName>
    <definedName name="Baseline_Copy" localSheetId="3">#REF!</definedName>
    <definedName name="Baseline_Copy">#REF!</definedName>
    <definedName name="Baseline1">'[8]Key Inputs'!$J$121</definedName>
    <definedName name="Baseline1_" localSheetId="0">#REF!</definedName>
    <definedName name="Baseline1_" localSheetId="2">#REF!</definedName>
    <definedName name="Baseline1_" localSheetId="3">#REF!</definedName>
    <definedName name="Baseline1_">#REF!</definedName>
    <definedName name="Baseline2">'[8]Key Inputs'!$J$122</definedName>
    <definedName name="Baseline2_" localSheetId="0">#REF!</definedName>
    <definedName name="Baseline2_" localSheetId="2">#REF!</definedName>
    <definedName name="Baseline2_" localSheetId="3">#REF!</definedName>
    <definedName name="Baseline2_">#REF!</definedName>
    <definedName name="Baseline3">'[8]Key Inputs'!$J$123</definedName>
    <definedName name="Baseline3_" localSheetId="0">#REF!</definedName>
    <definedName name="Baseline3_" localSheetId="2">#REF!</definedName>
    <definedName name="Baseline3_" localSheetId="3">#REF!</definedName>
    <definedName name="Baseline3_">#REF!</definedName>
    <definedName name="bbb">[9]input!$A$2</definedName>
    <definedName name="BBEGMONTH">#REF!</definedName>
    <definedName name="BBEGMONTHINT">#REF!</definedName>
    <definedName name="BBL_Ratio">[8]Production!$G$7</definedName>
    <definedName name="begb">#REF!</definedName>
    <definedName name="begc">#REF!</definedName>
    <definedName name="BEGCASH">#REF!</definedName>
    <definedName name="bege">#REF!</definedName>
    <definedName name="BEGEQUIV">#REF!</definedName>
    <definedName name="begf">#REF!</definedName>
    <definedName name="begh">#REF!</definedName>
    <definedName name="begm">#REF!</definedName>
    <definedName name="begm1">#REF!</definedName>
    <definedName name="begm2">#REF!</definedName>
    <definedName name="begmed">#REF!</definedName>
    <definedName name="begmet">#REF!</definedName>
    <definedName name="BEGOFMONTH">#REF!</definedName>
    <definedName name="begp">#REF!</definedName>
    <definedName name="begp1">#REF!</definedName>
    <definedName name="begt">#REF!</definedName>
    <definedName name="begu">#REF!</definedName>
    <definedName name="BENDMONTH">#REF!</definedName>
    <definedName name="BENDMONTHINT">#REF!</definedName>
    <definedName name="BMONTH">#REF!</definedName>
    <definedName name="BOD">#REF!</definedName>
    <definedName name="BODMTG">#REF!</definedName>
    <definedName name="Book_Rate">'[8]Key Inputs'!$E$16</definedName>
    <definedName name="bs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bs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bs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bs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BTU_Ratio">[8]Production!$G$6</definedName>
    <definedName name="BTU_Ratio_" localSheetId="0">[8]Distribution!#REF!</definedName>
    <definedName name="BTU_Ratio_" localSheetId="2">[8]Distribution!#REF!</definedName>
    <definedName name="BTU_Ratio_" localSheetId="3">[8]Distribution!#REF!</definedName>
    <definedName name="BTU_Ratio_">#REF!</definedName>
    <definedName name="bud" localSheetId="0" hidden="1">{"summary",#N/A,FALSE,"PCR DIRECTORY"}</definedName>
    <definedName name="bud" localSheetId="2" hidden="1">{"summary",#N/A,FALSE,"PCR DIRECTORY"}</definedName>
    <definedName name="bud" localSheetId="3" hidden="1">{"summary",#N/A,FALSE,"PCR DIRECTORY"}</definedName>
    <definedName name="bud" hidden="1">{"summary",#N/A,FALSE,"PCR DIRECTORY"}</definedName>
    <definedName name="Business_Mix" localSheetId="2">[21]Comparison!#REF!</definedName>
    <definedName name="Business_Mix" localSheetId="3">[21]Comparison!#REF!</definedName>
    <definedName name="Business_Mix">[20]Comparison!#REF!</definedName>
    <definedName name="Business_Mix_" localSheetId="2">[21]Comparison!#REF!</definedName>
    <definedName name="Business_Mix_" localSheetId="3">[21]Comparison!#REF!</definedName>
    <definedName name="Business_Mix_">[20]Comparison!#REF!</definedName>
    <definedName name="bwhc">#REF!</definedName>
    <definedName name="cap_exp">[8]Target!$F$4</definedName>
    <definedName name="capfac" localSheetId="0">#REF!</definedName>
    <definedName name="capfac">#REF!</definedName>
    <definedName name="capitalexpenditures" localSheetId="0">#REF!</definedName>
    <definedName name="capitalexpenditures">#REF!</definedName>
    <definedName name="CaseID1" localSheetId="0">#REF!</definedName>
    <definedName name="CaseID1">#REF!</definedName>
    <definedName name="CaseID2" localSheetId="0">#REF!</definedName>
    <definedName name="CaseID2">#REF!</definedName>
    <definedName name="CaseID3" localSheetId="0">#REF!</definedName>
    <definedName name="CaseID3">#REF!</definedName>
    <definedName name="CaseID4" localSheetId="0">#REF!</definedName>
    <definedName name="CaseID4">#REF!</definedName>
    <definedName name="CaseID5">[15]unitsets!$C$20</definedName>
    <definedName name="CaseID6">[15]run!$C$16</definedName>
    <definedName name="CaseID7" localSheetId="0">#REF!</definedName>
    <definedName name="CaseID7">#REF!</definedName>
    <definedName name="cash" localSheetId="2">'[18]FMI - ARCHIVE IEC Main FS'!$AM$1:$AZ$52</definedName>
    <definedName name="cash" localSheetId="3">'[18]FMI - ARCHIVE IEC Main FS'!$AM$1:$AZ$52</definedName>
    <definedName name="CASH">'[2]Tax Provision'!#REF!</definedName>
    <definedName name="CASHBOOK" localSheetId="0">#REF!</definedName>
    <definedName name="CASHBOOK">#REF!</definedName>
    <definedName name="cashh" localSheetId="0">#REF!</definedName>
    <definedName name="cashh">#REF!</definedName>
    <definedName name="CASHTRANS">#REF!</definedName>
    <definedName name="catcost" localSheetId="0">#REF!</definedName>
    <definedName name="catcost">#REF!</definedName>
    <definedName name="catdose" localSheetId="0">#REF!</definedName>
    <definedName name="catdose">#REF!</definedName>
    <definedName name="catpolcost" localSheetId="0">#REF!</definedName>
    <definedName name="catpolcost">#REF!</definedName>
    <definedName name="catpoldose" localSheetId="0">#REF!</definedName>
    <definedName name="catpoldose">#REF!</definedName>
    <definedName name="ccc">[9]employees!$B$2:$M$116</definedName>
    <definedName name="cde" localSheetId="0">#REF!</definedName>
    <definedName name="cde">#REF!</definedName>
    <definedName name="cf" localSheetId="0">#REF!</definedName>
    <definedName name="cf">#REF!</definedName>
    <definedName name="CHANGESTATUS">#REF!</definedName>
    <definedName name="CIPCO" localSheetId="0">#REF!</definedName>
    <definedName name="CIPCO" localSheetId="2">#REF!</definedName>
    <definedName name="CIPCO" localSheetId="7">#REF!</definedName>
    <definedName name="CIPCO">#REF!</definedName>
    <definedName name="clarcost" localSheetId="0">#REF!</definedName>
    <definedName name="clarcost">#REF!</definedName>
    <definedName name="clarif_cost" localSheetId="0">#REF!</definedName>
    <definedName name="clarif_cost">#REF!</definedName>
    <definedName name="close_date" localSheetId="2">'[8]Key Inputs'!$X$53</definedName>
    <definedName name="close_date" localSheetId="3">'[8]Key Inputs'!$X$53</definedName>
    <definedName name="close_date">'[20]Key Inputs'!#REF!</definedName>
    <definedName name="COMBINE" localSheetId="0">#REF!</definedName>
    <definedName name="COMBINE">#REF!</definedName>
    <definedName name="COMBINE2" localSheetId="0">#REF!</definedName>
    <definedName name="COMBINE2">#REF!</definedName>
    <definedName name="comp_" localSheetId="2">[23]Financials!#REF!</definedName>
    <definedName name="comp_" localSheetId="3">[23]Financials!#REF!</definedName>
    <definedName name="comp_">[22]Financials!#REF!</definedName>
    <definedName name="Company">'[17]Drop Field Data'!$F$2:$F$8</definedName>
    <definedName name="Comparison">[8]Comparison!$D$5:$W$84</definedName>
    <definedName name="Comparison_">[8]Comparison!$Y$5</definedName>
    <definedName name="Comparison_Range">[8]Consolidated!$AD$81:$BH$612</definedName>
    <definedName name="Comparison_Range_">[8]Consolidated!$CS$81</definedName>
    <definedName name="comrate">#REF!</definedName>
    <definedName name="Confidence_Interval">[13]Forward_Curves!$CT$12:$DH$132</definedName>
    <definedName name="convertgpm" localSheetId="0">#REF!</definedName>
    <definedName name="convertgpm">#REF!</definedName>
    <definedName name="convgpm" localSheetId="0">#REF!</definedName>
    <definedName name="convgpm">#REF!</definedName>
    <definedName name="convv" localSheetId="0">#REF!</definedName>
    <definedName name="convv">#REF!</definedName>
    <definedName name="_xlnm.Criteria">#REF!</definedName>
    <definedName name="Cum_Prod_Table" localSheetId="0">#REF!</definedName>
    <definedName name="Cum_Prod_Table">#REF!</definedName>
    <definedName name="CURRENT">#REF!</definedName>
    <definedName name="D_C_Target1">[8]Target!$E$31</definedName>
    <definedName name="D_C_Target2">[8]Target!$E$430</definedName>
    <definedName name="D_C_Target3">[8]Target!$E$791</definedName>
    <definedName name="D_C_Target4">[8]Target!$E$1185</definedName>
    <definedName name="DATA" localSheetId="0">#REF!</definedName>
    <definedName name="DATA">#REF!</definedName>
    <definedName name="_xlnm.Database">#REF!</definedName>
    <definedName name="date" localSheetId="2">'[24]INCOME - MONTH'!$L$3</definedName>
    <definedName name="date" localSheetId="3">'[24]INCOME - MONTH'!$L$3</definedName>
    <definedName name="DATE">'[2]Tax Provision'!#REF!</definedName>
    <definedName name="DATES">[25]INPUT!$B$25:$O$37</definedName>
    <definedName name="Dates_NORESCO" localSheetId="0">#REF!</definedName>
    <definedName name="Dates_NORESCO" localSheetId="2">#REF!</definedName>
    <definedName name="Dates_NORESCO" localSheetId="3">#REF!</definedName>
    <definedName name="Dates_NORESCO">#REF!</definedName>
    <definedName name="Dates_Supply" localSheetId="0">#REF!</definedName>
    <definedName name="Dates_Supply">#REF!</definedName>
    <definedName name="Dates_Utility" localSheetId="0">#REF!</definedName>
    <definedName name="Dates_Utility">#REF!</definedName>
    <definedName name="daysinpd">#REF!</definedName>
    <definedName name="DCF_NORESCO" localSheetId="0">#REF!</definedName>
    <definedName name="DCF_NORESCO">#REF!</definedName>
    <definedName name="DCF_Supply" localSheetId="0">#REF!</definedName>
    <definedName name="DCF_Supply">#REF!</definedName>
    <definedName name="DCF_Utility" localSheetId="0">#REF!</definedName>
    <definedName name="DCF_Utility">#REF!</definedName>
    <definedName name="ddd">'[26]   O&amp;M  FORECAST  SUMMARY   '!#REF!</definedName>
    <definedName name="ddiv">[8]HQ!$AW$169:$BM$178</definedName>
    <definedName name="DECEMBER_ENTRIES">#REF!</definedName>
    <definedName name="Def_Taxes" localSheetId="2">[27]Depreciation!$U$32:$AE$47</definedName>
    <definedName name="Def_Taxes" localSheetId="3">[27]Depreciation!$U$32:$AE$47</definedName>
    <definedName name="Def_Taxes">[28]Depreciation!$U$32:$AE$47</definedName>
    <definedName name="delete" localSheetId="0" hidden="1">{"summary",#N/A,FALSE,"PCR DIRECTORY"}</definedName>
    <definedName name="delete" localSheetId="2" hidden="1">{"summary",#N/A,FALSE,"PCR DIRECTORY"}</definedName>
    <definedName name="delete" localSheetId="3" hidden="1">{"summary",#N/A,FALSE,"PCR DIRECTORY"}</definedName>
    <definedName name="delete" hidden="1">{"summary",#N/A,FALSE,"PCR DIRECTORY"}</definedName>
    <definedName name="Delta1">[13]Summary!$F$53</definedName>
    <definedName name="Delta2">[13]Summary!$F$58</definedName>
    <definedName name="dep" localSheetId="0">#REF!</definedName>
    <definedName name="dep" localSheetId="2">#REF!</definedName>
    <definedName name="dep" localSheetId="3">'[30]DD&amp;A DP'!$B$103:$M$123</definedName>
    <definedName name="dep">#REF!</definedName>
    <definedName name="Dep_Gath" localSheetId="0">#REF!</definedName>
    <definedName name="Dep_Gath" localSheetId="3">#REF!</definedName>
    <definedName name="Dep_Gath">#REF!</definedName>
    <definedName name="DescriptionColumn1" localSheetId="0">#REF!</definedName>
    <definedName name="DescriptionColumn1">#REF!</definedName>
    <definedName name="DescriptionColumn2" localSheetId="0">#REF!</definedName>
    <definedName name="DescriptionColumn2">#REF!</definedName>
    <definedName name="DescriptionColumn3" localSheetId="0">#REF!</definedName>
    <definedName name="DescriptionColumn3">#REF!</definedName>
    <definedName name="DescriptionColumn4" localSheetId="0">#REF!</definedName>
    <definedName name="DescriptionColumn4">#REF!</definedName>
    <definedName name="DescriptionColumn5">[15]unitsets!$E$16:$E$56</definedName>
    <definedName name="DescriptionColumn6">[15]run!$E$12:$E$156</definedName>
    <definedName name="DescriptionColumn7" localSheetId="0">#REF!</definedName>
    <definedName name="DescriptionColumn7">#REF!</definedName>
    <definedName name="dfdfdfd">'[9]operating costs'!$B$2:$M$81</definedName>
    <definedName name="DISKFILE" localSheetId="0">#REF!</definedName>
    <definedName name="DISKFILE">#REF!</definedName>
    <definedName name="Dividend_Growth">'[8]Key Inputs'!$AC$23:$BC$23</definedName>
    <definedName name="Dividend_Growth_">'[8]Key Inputs'!$AC$22</definedName>
    <definedName name="dp_h_dda" localSheetId="2">'[30]DD&amp;A DP'!$A$71:$Z$91</definedName>
    <definedName name="dp_h_dda" localSheetId="3">'[30]DD&amp;A DP'!$A$71:$Z$91</definedName>
    <definedName name="dp_h_dda">'[29]DD&amp;A DP'!$A$71:$Z$91</definedName>
    <definedName name="dp_p_dda" localSheetId="2">'[30]DD&amp;A DP'!$A$49:$Q$63</definedName>
    <definedName name="dp_p_dda" localSheetId="3">'[30]DD&amp;A DP'!$A$49:$Q$63</definedName>
    <definedName name="dp_p_dda">'[29]DD&amp;A DP'!$A$49:$Q$63</definedName>
    <definedName name="Drill_2004">'[8]Key Inputs'!$M$63</definedName>
    <definedName name="Drill_2004_">'[8]Key Inputs'!$BH$63</definedName>
    <definedName name="Drill_2005">'[8]Key Inputs'!$S$63</definedName>
    <definedName name="Drill_2005_">'[8]Key Inputs'!$BI$63:$BN$63</definedName>
    <definedName name="Drill_2005_2011">'[8]Key Inputs'!$S$63:$AO$63</definedName>
    <definedName name="Drill_2006">'[8]Key Inputs'!$X$63</definedName>
    <definedName name="Drill_2007">'[8]Key Inputs'!$AC$63</definedName>
    <definedName name="Drill_2008">'[8]Key Inputs'!$AH$63</definedName>
    <definedName name="Drill_2009">'[8]Key Inputs'!$AM$63</definedName>
    <definedName name="Drill_2010">'[8]Key Inputs'!$AN$63</definedName>
    <definedName name="Drill_2011">'[8]Key Inputs'!$AO$63</definedName>
    <definedName name="Drilling" localSheetId="0">#REF!</definedName>
    <definedName name="Drilling" localSheetId="2">#REF!</definedName>
    <definedName name="Drilling" localSheetId="3">#REF!</definedName>
    <definedName name="Drilling">#REF!</definedName>
    <definedName name="dwif" localSheetId="0">#REF!</definedName>
    <definedName name="dwif">#REF!</definedName>
    <definedName name="dwiff" localSheetId="0">#REF!</definedName>
    <definedName name="dwiff">#REF!</definedName>
    <definedName name="dwir" localSheetId="0">#REF!</definedName>
    <definedName name="dwir">#REF!</definedName>
    <definedName name="dwirr" localSheetId="0">#REF!</definedName>
    <definedName name="dwirr">#REF!</definedName>
    <definedName name="EE_Life">[8]EE!$X$49</definedName>
    <definedName name="EGC_Depr_Life" localSheetId="0">[8]Distribution!#REF!</definedName>
    <definedName name="EGC_Depr_Life" localSheetId="2">[8]Distribution!#REF!</definedName>
    <definedName name="EGC_Depr_Life" localSheetId="3">[8]Distribution!#REF!</definedName>
    <definedName name="EGC_Depr_Life">#REF!</definedName>
    <definedName name="employees" localSheetId="0">#REF!</definedName>
    <definedName name="employees">#REF!</definedName>
    <definedName name="en">'[31]Other Capital Expenditures'!$B$1:$M$21</definedName>
    <definedName name="ENDB">#REF!</definedName>
    <definedName name="endc">#REF!</definedName>
    <definedName name="ENDCASH">#REF!</definedName>
    <definedName name="ende">#REF!</definedName>
    <definedName name="ENDEQUIV">#REF!</definedName>
    <definedName name="endf">#REF!</definedName>
    <definedName name="endh">#REF!</definedName>
    <definedName name="endm">#REF!</definedName>
    <definedName name="endm1">#REF!</definedName>
    <definedName name="endm2">#REF!</definedName>
    <definedName name="endmed">#REF!</definedName>
    <definedName name="endmet">#REF!</definedName>
    <definedName name="endp">#REF!</definedName>
    <definedName name="endp1">#REF!</definedName>
    <definedName name="endt">#REF!</definedName>
    <definedName name="endu">#REF!</definedName>
    <definedName name="ENINV" localSheetId="0">'[16]END BALANCES'!#REF!</definedName>
    <definedName name="ENINV">'[16]END BALANCES'!#REF!</definedName>
    <definedName name="enthalpy">[15]unitsets!$B$11</definedName>
    <definedName name="env" localSheetId="0">#REF!</definedName>
    <definedName name="env">#REF!</definedName>
    <definedName name="enviro" localSheetId="0">#REF!</definedName>
    <definedName name="enviro">#REF!</definedName>
    <definedName name="Eqtrans">#REF!</definedName>
    <definedName name="Equitrans_Life">[8]Equitrans!$K$78</definedName>
    <definedName name="erhth" localSheetId="0" hidden="1">{#N/A,#N/A,FALSE,"Production  - Total";#N/A,#N/A,FALSE,"Production  - Gulf";#N/A,#N/A,FALSE,"High lights - Gulf";#N/A,#N/A,FALSE,"Production - East";#N/A,#N/A,FALSE,"High lights - East"}</definedName>
    <definedName name="erhth" localSheetId="2" hidden="1">{#N/A,#N/A,FALSE,"Production  - Total";#N/A,#N/A,FALSE,"Production  - Gulf";#N/A,#N/A,FALSE,"High lights - Gulf";#N/A,#N/A,FALSE,"Production - East";#N/A,#N/A,FALSE,"High lights - East"}</definedName>
    <definedName name="erhth" localSheetId="3" hidden="1">{#N/A,#N/A,FALSE,"Production  - Total";#N/A,#N/A,FALSE,"Production  - Gulf";#N/A,#N/A,FALSE,"High lights - Gulf";#N/A,#N/A,FALSE,"Production - East";#N/A,#N/A,FALSE,"High lights - East"}</definedName>
    <definedName name="erhth" hidden="1">{#N/A,#N/A,FALSE,"Production  - Total";#N/A,#N/A,FALSE,"Production  - Gulf";#N/A,#N/A,FALSE,"High lights - Gulf";#N/A,#N/A,FALSE,"Production - East";#N/A,#N/A,FALSE,"High lights - East"}</definedName>
    <definedName name="ERISVS">'[16]END BALANCES'!#REF!</definedName>
    <definedName name="ERSCO">'[16]END BALANCES'!#REF!</definedName>
    <definedName name="EXTAB" localSheetId="0">#REF!</definedName>
    <definedName name="EXTAB" localSheetId="2">#REF!</definedName>
    <definedName name="EXTAB" localSheetId="3">#REF!</definedName>
    <definedName name="EXTAB">#REF!</definedName>
    <definedName name="fa_cost" localSheetId="0">#REF!</definedName>
    <definedName name="fa_cost">#REF!</definedName>
    <definedName name="fa_rate" localSheetId="0">#REF!</definedName>
    <definedName name="fa_rate">#REF!</definedName>
    <definedName name="face">[7]loan!$D$18</definedName>
    <definedName name="facost" localSheetId="0">#REF!</definedName>
    <definedName name="facost">#REF!</definedName>
    <definedName name="farate" localSheetId="0">#REF!</definedName>
    <definedName name="farate">#REF!</definedName>
    <definedName name="FFOIC10">[8]Ratings!$W$56:$Y$70</definedName>
    <definedName name="FFOIC2">[8]Ratings!$O$56:$Y$70</definedName>
    <definedName name="FFOIC3">[8]Ratings!$P$56:$Y$70</definedName>
    <definedName name="FFOIC4">[8]Ratings!$Q$56:$Y$70</definedName>
    <definedName name="FFOIC5">[8]Ratings!$R$56:$Y$70</definedName>
    <definedName name="FFOIC6">[8]Ratings!$S$56:$Y$70</definedName>
    <definedName name="FFOIC7">[8]Ratings!$T$56:$Y$70</definedName>
    <definedName name="FFOIC8">[8]Ratings!$U$56:$Y$70</definedName>
    <definedName name="FFOIC9">[8]Ratings!$V$56:$Y$70</definedName>
    <definedName name="FFOTD10">[8]Ratings!$W$74:$Y$88</definedName>
    <definedName name="FFOTD2">[8]Ratings!$O$74:$Y$88</definedName>
    <definedName name="FFOTD3">[8]Ratings!$P$74:$Y$88</definedName>
    <definedName name="FFOTD4">[8]Ratings!$Q$74:$Y$88</definedName>
    <definedName name="FFOTD5">[8]Ratings!$R$74:$Y$88</definedName>
    <definedName name="FFOTD6">[8]Ratings!$S$74:$Y$88</definedName>
    <definedName name="FFOTD7">[8]Ratings!$T$74:$Y$88</definedName>
    <definedName name="FFOTD8">[8]Ratings!$U$74:$Y$88</definedName>
    <definedName name="FFOTD9">[8]Ratings!$V$74:$Y$88</definedName>
    <definedName name="FILENAME">#REF!</definedName>
    <definedName name="FilePath1" localSheetId="0">#REF!</definedName>
    <definedName name="FilePath1">#REF!</definedName>
    <definedName name="FilePath2" localSheetId="0">#REF!</definedName>
    <definedName name="FilePath2">#REF!</definedName>
    <definedName name="FilePath3" localSheetId="0">#REF!</definedName>
    <definedName name="FilePath3">#REF!</definedName>
    <definedName name="FilePath4" localSheetId="0">#REF!</definedName>
    <definedName name="FilePath4">#REF!</definedName>
    <definedName name="FilePath5">[15]unitsets!$C$21</definedName>
    <definedName name="FilePath6">[15]run!$C$17</definedName>
    <definedName name="FilePath7" localSheetId="0">#REF!</definedName>
    <definedName name="FilePath7">#REF!</definedName>
    <definedName name="filtcost" localSheetId="0">#REF!</definedName>
    <definedName name="filtcost">#REF!</definedName>
    <definedName name="filtercost" localSheetId="0">#REF!</definedName>
    <definedName name="filtercost">#REF!</definedName>
    <definedName name="fire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fire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fire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fir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Fix_Supply_Value" localSheetId="0">#REF!</definedName>
    <definedName name="Fix_Supply_Value" localSheetId="2">#REF!</definedName>
    <definedName name="Fix_Supply_Value" localSheetId="3">#REF!</definedName>
    <definedName name="Fix_Supply_Value">#REF!</definedName>
    <definedName name="Fix_Target1">[8]Target!$AT$362:$AT$363</definedName>
    <definedName name="Fix_Target2">[8]Target!$AT$723:$AT$724</definedName>
    <definedName name="Fix_Target3">[8]Target!$AT$1117:$AT$1118</definedName>
    <definedName name="Fix_Target4">[8]Target!$AT$1495:$AT$1496</definedName>
    <definedName name="Fix2006_" localSheetId="0">[23]Financials!#REF!</definedName>
    <definedName name="Fix2006_" localSheetId="2">[23]Financials!#REF!</definedName>
    <definedName name="Fix2006_" localSheetId="3">[23]Financials!#REF!</definedName>
    <definedName name="Fix2006_">[22]Financials!#REF!</definedName>
    <definedName name="Fix2007_" localSheetId="2">[23]Financials!#REF!</definedName>
    <definedName name="Fix2007_" localSheetId="3">[23]Financials!#REF!</definedName>
    <definedName name="Fix2007_">[22]Financials!#REF!</definedName>
    <definedName name="Fix2008_" localSheetId="2">[23]Financials!#REF!</definedName>
    <definedName name="Fix2008_" localSheetId="3">[23]Financials!#REF!</definedName>
    <definedName name="Fix2008_">[22]Financials!#REF!</definedName>
    <definedName name="Fix2009_" localSheetId="2">[23]Financials!#REF!</definedName>
    <definedName name="Fix2009_" localSheetId="3">[23]Financials!#REF!</definedName>
    <definedName name="Fix2009_">[22]Financials!#REF!</definedName>
    <definedName name="Fix2010_" localSheetId="2">[23]Financials!#REF!</definedName>
    <definedName name="Fix2010_" localSheetId="3">[23]Financials!#REF!</definedName>
    <definedName name="Fix2010_">[22]Financials!#REF!</definedName>
    <definedName name="Fix2011_" localSheetId="2">[23]Financials!#REF!</definedName>
    <definedName name="Fix2011_" localSheetId="3">[23]Financials!#REF!</definedName>
    <definedName name="Fix2011_">[22]Financials!#REF!</definedName>
    <definedName name="Fix2012_" localSheetId="2">[23]Financials!#REF!</definedName>
    <definedName name="Fix2012_" localSheetId="3">[23]Financials!#REF!</definedName>
    <definedName name="Fix2012_">[22]Financials!#REF!</definedName>
    <definedName name="Fix2013_" localSheetId="2">[23]Financials!#REF!</definedName>
    <definedName name="Fix2013_" localSheetId="3">[23]Financials!#REF!</definedName>
    <definedName name="Fix2013_">[22]Financials!#REF!</definedName>
    <definedName name="FixQ1_2005_" localSheetId="2">[23]Financials!#REF!</definedName>
    <definedName name="FixQ1_2005_" localSheetId="3">[23]Financials!#REF!</definedName>
    <definedName name="FixQ1_2005_">[22]Financials!#REF!</definedName>
    <definedName name="FixQ2_2005_" localSheetId="2">[23]Financials!#REF!</definedName>
    <definedName name="FixQ2_2005_" localSheetId="3">[23]Financials!#REF!</definedName>
    <definedName name="FixQ2_2005_">[22]Financials!#REF!</definedName>
    <definedName name="FixQ3_2005_" localSheetId="2">[23]Financials!#REF!</definedName>
    <definedName name="FixQ3_2005_" localSheetId="3">[23]Financials!#REF!</definedName>
    <definedName name="FixQ3_2005_">[22]Financials!#REF!</definedName>
    <definedName name="FixQ4_2005_" localSheetId="2">[23]Financials!#REF!</definedName>
    <definedName name="FixQ4_2005_" localSheetId="3">[23]Financials!#REF!</definedName>
    <definedName name="FixQ4_2005_">[22]Financials!#REF!</definedName>
    <definedName name="Flat_Copy">'[8]NYMEX Sensitivity'!$K$12:$Q$12</definedName>
    <definedName name="Flat1">'[8]NYMEX Sensitivity'!$K$13:$Q$13</definedName>
    <definedName name="Flat2">'[8]NYMEX Sensitivity'!$K$14:$Q$14</definedName>
    <definedName name="flow">[15]unitsets!$B$8</definedName>
    <definedName name="ftgpy" localSheetId="0">#REF!</definedName>
    <definedName name="ftgpy">#REF!</definedName>
    <definedName name="fttgpy" localSheetId="0">#REF!</definedName>
    <definedName name="fttgpy">#REF!</definedName>
    <definedName name="fuel" localSheetId="0">#REF!</definedName>
    <definedName name="fuel">#REF!</definedName>
    <definedName name="FUTURES">'[16]END BALANCES'!#REF!</definedName>
    <definedName name="fwer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fwer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fwer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fwer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FX">'[16]END BALANCES'!#REF!</definedName>
    <definedName name="gas">[15]unitsets!$F$4</definedName>
    <definedName name="GASEN" localSheetId="0">'[16]END BALANCES'!#REF!</definedName>
    <definedName name="GASEN">'[16]END BALANCES'!#REF!</definedName>
    <definedName name="Gathering_D_C">[8]Gathering!$R$9</definedName>
    <definedName name="Gathering_Range">[8]Gathering!$AF$11:$BH$242</definedName>
    <definedName name="Gathering_Range_">[8]Gathering!$CQ$11</definedName>
    <definedName name="GCInputs1" localSheetId="0">#REF!</definedName>
    <definedName name="GCInputs1">#REF!</definedName>
    <definedName name="GCInputs2" localSheetId="0">#REF!</definedName>
    <definedName name="GCInputs2">#REF!</definedName>
    <definedName name="GCInputs3" localSheetId="0">#REF!</definedName>
    <definedName name="GCInputs3">#REF!</definedName>
    <definedName name="GCInputs4" localSheetId="0">#REF!</definedName>
    <definedName name="GCInputs4">#REF!</definedName>
    <definedName name="GCInputs5">[15]unitsets!$B$25:$B$28</definedName>
    <definedName name="GCInputs6">[15]run!$B$21:$B$50</definedName>
    <definedName name="GCInputs7" localSheetId="0">#REF!</definedName>
    <definedName name="GCInputs7">#REF!</definedName>
    <definedName name="GCInputsRow1" localSheetId="0">#REF!</definedName>
    <definedName name="GCInputsRow1">#REF!</definedName>
    <definedName name="GCInputsRow2" localSheetId="0">#REF!</definedName>
    <definedName name="GCInputsRow2">#REF!</definedName>
    <definedName name="GCInputsRow3" localSheetId="0">#REF!</definedName>
    <definedName name="GCInputsRow3">#REF!</definedName>
    <definedName name="GCInputsRow4" localSheetId="0">#REF!</definedName>
    <definedName name="GCInputsRow4">#REF!</definedName>
    <definedName name="GCInputsRow5">[15]unitsets!$B$25:$F$25</definedName>
    <definedName name="GCInputsRow6">[15]run!$B$21:$F$21</definedName>
    <definedName name="GCInputsRow7" localSheetId="0">#REF!</definedName>
    <definedName name="GCInputsRow7">#REF!</definedName>
    <definedName name="GCOutputs1" localSheetId="0">#REF!</definedName>
    <definedName name="GCOutputs1">#REF!</definedName>
    <definedName name="GCOutputs2" localSheetId="0">#REF!</definedName>
    <definedName name="GCOutputs2">#REF!</definedName>
    <definedName name="GCOutputs3" localSheetId="0">#REF!</definedName>
    <definedName name="GCOutputs3">#REF!</definedName>
    <definedName name="GCOutputs4" localSheetId="0">#REF!</definedName>
    <definedName name="GCOutputs4">#REF!</definedName>
    <definedName name="GCOutputs5">[15]unitsets!$B$28:$B$56</definedName>
    <definedName name="GCOutputs6">[15]run!$B$50:$B$156</definedName>
    <definedName name="GCOutputs7" localSheetId="0">#REF!</definedName>
    <definedName name="GCOutputs7">#REF!</definedName>
    <definedName name="GCOutputsRow1" localSheetId="0">#REF!</definedName>
    <definedName name="GCOutputsRow1">#REF!</definedName>
    <definedName name="GCOutputsRow2" localSheetId="0">#REF!</definedName>
    <definedName name="GCOutputsRow2">#REF!</definedName>
    <definedName name="GCOutputsRow3" localSheetId="0">#REF!</definedName>
    <definedName name="GCOutputsRow3">#REF!</definedName>
    <definedName name="GCOutputsRow4" localSheetId="0">#REF!</definedName>
    <definedName name="GCOutputsRow4">#REF!</definedName>
    <definedName name="GCOutputsRow5">[15]unitsets!$B$28:$F$28</definedName>
    <definedName name="GCOutputsRow6">[15]run!$B$50:$F$50</definedName>
    <definedName name="GCOutputsRow7" localSheetId="0">#REF!</definedName>
    <definedName name="GCOutputsRow7">#REF!</definedName>
    <definedName name="gen" localSheetId="0">#REF!</definedName>
    <definedName name="gen">#REF!</definedName>
    <definedName name="generation" localSheetId="0">#REF!</definedName>
    <definedName name="generation">#REF!</definedName>
    <definedName name="Granite">[32]input!$A$3</definedName>
    <definedName name="Growth_Copy">'[8]NYMEX Sensitivity'!$K$5:$Q$5</definedName>
    <definedName name="Growth1">'[8]NYMEX Sensitivity'!$K$6:$Q$6</definedName>
    <definedName name="Growth2">'[8]NYMEX Sensitivity'!$K$7:$Q$7</definedName>
    <definedName name="GS_05_Flat">'[8]NYMEX Sensitivity'!$K$24</definedName>
    <definedName name="GS_06_Flat">'[8]NYMEX Sensitivity'!$L$24</definedName>
    <definedName name="GS_07_Flat">'[8]NYMEX Sensitivity'!$M$24</definedName>
    <definedName name="GS_07_Growth">'[8]NYMEX Sensitivity'!$M$23</definedName>
    <definedName name="GS_08_Flat">'[8]NYMEX Sensitivity'!$N$24</definedName>
    <definedName name="GS_08_Growth">'[8]NYMEX Sensitivity'!$N$23</definedName>
    <definedName name="GS_09_Flat">'[8]NYMEX Sensitivity'!$O$24</definedName>
    <definedName name="GS_09_Growth">'[8]NYMEX Sensitivity'!$O$23</definedName>
    <definedName name="GS_10_Flat">'[8]NYMEX Sensitivity'!$P$24</definedName>
    <definedName name="GS_10_Growth">'[8]NYMEX Sensitivity'!$P$23</definedName>
    <definedName name="GS_11_Flat">'[8]NYMEX Sensitivity'!$Q$24</definedName>
    <definedName name="GS_11_Growth">'[8]NYMEX Sensitivity'!$Q$23</definedName>
    <definedName name="h2so4cost" localSheetId="0">#REF!</definedName>
    <definedName name="h2so4cost">#REF!</definedName>
    <definedName name="hadfr" localSheetId="0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hadfr" localSheetId="2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hadfr" localSheetId="3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hadfr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haeh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haeh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haeh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haeh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heatconsumption">[15]unitsets!$B$7</definedName>
    <definedName name="heatrate">[15]unitsets!$B$6</definedName>
    <definedName name="heatvalue">[15]unitsets!$B$13</definedName>
    <definedName name="help">'[9]capital expenditures'!$B$2:$M$20</definedName>
    <definedName name="home" localSheetId="0" hidden="1">{2;#N/A;"R13C16:R17C16";#N/A;"R13C14:R17C15";FALSE;FALSE;FALSE;95;#N/A;#N/A;"R13C19";#N/A;FALSE;FALSE;FALSE;FALSE;#N/A;"";#N/A;FALSE;"";"";#N/A;#N/A;#N/A}</definedName>
    <definedName name="home" localSheetId="2" hidden="1">{2;#N/A;"R13C16:R17C16";#N/A;"R13C14:R17C15";FALSE;FALSE;FALSE;95;#N/A;#N/A;"R13C19";#N/A;FALSE;FALSE;FALSE;FALSE;#N/A;"";#N/A;FALSE;"";"";#N/A;#N/A;#N/A}</definedName>
    <definedName name="home" localSheetId="3" hidden="1">{2;#N/A;"R13C16:R17C16";#N/A;"R13C14:R17C15";FALSE;FALSE;FALSE;95;#N/A;#N/A;"R13C19";#N/A;FALSE;FALSE;FALSE;FALSE;#N/A;"";#N/A;FALSE;"";"";#N/A;#N/A;#N/A}</definedName>
    <definedName name="home">#REF!</definedName>
    <definedName name="HQ_D_C" localSheetId="2">[8]HQ!#REF!</definedName>
    <definedName name="HQ_D_C" localSheetId="3">[8]HQ!#REF!</definedName>
    <definedName name="HQ_D_C">[20]HQ!#REF!</definedName>
    <definedName name="iactb">#REF!</definedName>
    <definedName name="iactc">#REF!</definedName>
    <definedName name="IACTCASH">#REF!</definedName>
    <definedName name="iacte">#REF!</definedName>
    <definedName name="IACTEQUIV">#REF!</definedName>
    <definedName name="iactf">#REF!</definedName>
    <definedName name="iacth">#REF!</definedName>
    <definedName name="iactm">#REF!</definedName>
    <definedName name="iactm1">#REF!</definedName>
    <definedName name="iactm2">#REF!</definedName>
    <definedName name="iactmed">#REF!</definedName>
    <definedName name="iactmet">#REF!</definedName>
    <definedName name="iactp">#REF!</definedName>
    <definedName name="iactp1">#REF!</definedName>
    <definedName name="iactt">#REF!</definedName>
    <definedName name="iactu">#REF!</definedName>
    <definedName name="ibegb">#REF!</definedName>
    <definedName name="ibegc">#REF!</definedName>
    <definedName name="IBEGCASH">#REF!</definedName>
    <definedName name="ibege">#REF!</definedName>
    <definedName name="IBEGEQUIV">#REF!</definedName>
    <definedName name="ibegf">#REF!</definedName>
    <definedName name="ibegh">#REF!</definedName>
    <definedName name="ibegm">#REF!</definedName>
    <definedName name="ibegm1">#REF!</definedName>
    <definedName name="ibegm2">#REF!</definedName>
    <definedName name="ibegmed">#REF!</definedName>
    <definedName name="ibegmet">#REF!</definedName>
    <definedName name="ibegp">#REF!</definedName>
    <definedName name="ibegp1">#REF!</definedName>
    <definedName name="ibegt">#REF!</definedName>
    <definedName name="ibegu">#REF!</definedName>
    <definedName name="IEC">'[16]END BALANCES'!#REF!</definedName>
    <definedName name="iendb">#REF!</definedName>
    <definedName name="iendc">#REF!</definedName>
    <definedName name="IENDCASH">#REF!</definedName>
    <definedName name="iende">#REF!</definedName>
    <definedName name="IENDEQUIV">#REF!</definedName>
    <definedName name="iendf">#REF!</definedName>
    <definedName name="iendh">#REF!</definedName>
    <definedName name="iendm">#REF!</definedName>
    <definedName name="iendm1">#REF!</definedName>
    <definedName name="iendm2">#REF!</definedName>
    <definedName name="iendmed">#REF!</definedName>
    <definedName name="iendmet">#REF!</definedName>
    <definedName name="iendp">#REF!</definedName>
    <definedName name="iendp1">#REF!</definedName>
    <definedName name="iendt">#REF!</definedName>
    <definedName name="iendu">#REF!</definedName>
    <definedName name="ifl_chlor_cost" localSheetId="0">#REF!</definedName>
    <definedName name="ifl_chlor_cost">#REF!</definedName>
    <definedName name="Implied_Rating">'[8]Key Inputs'!$BH$25:$BN$25</definedName>
    <definedName name="Implied_Rating_">'[8]Key Inputs'!$M$25</definedName>
    <definedName name="Implied_Rating_1">'[8]Key Inputs'!$S$25:$AO$25</definedName>
    <definedName name="Include_MA">'[8]TARGET Control'!$L$5</definedName>
    <definedName name="inflnt" localSheetId="0">#REF!</definedName>
    <definedName name="inflnt">#REF!</definedName>
    <definedName name="influent" localSheetId="0">#REF!</definedName>
    <definedName name="influent">#REF!</definedName>
    <definedName name="INPUT" localSheetId="0">#REF!</definedName>
    <definedName name="INPUT">#REF!</definedName>
    <definedName name="INSERT1" localSheetId="0">#REF!</definedName>
    <definedName name="INSERT1">#REF!</definedName>
    <definedName name="INSERT2" localSheetId="0">#REF!</definedName>
    <definedName name="INSERT2">#REF!</definedName>
    <definedName name="INSERT3" localSheetId="0">#REF!</definedName>
    <definedName name="INSERT3">#REF!</definedName>
    <definedName name="INSERT4" localSheetId="0">#REF!</definedName>
    <definedName name="INSERT4">#REF!</definedName>
    <definedName name="INSERT5">[15]unitsets!$B$16</definedName>
    <definedName name="INSERT6">[15]run!$B$12</definedName>
    <definedName name="INSERT7" localSheetId="0">#REF!</definedName>
    <definedName name="INSERT7">#REF!</definedName>
    <definedName name="InsertPointColumn">'[15]Template List'!$C$3:$C$95</definedName>
    <definedName name="Inspectors">'[17]Drop Field Data'!$E$2:$E$21</definedName>
    <definedName name="INT">#REF!</definedName>
    <definedName name="Int_Party_v2">[33]Data!$A$3:$A$9</definedName>
    <definedName name="IQ_ADDIN" hidden="1">"AUTO"</definedName>
    <definedName name="J_2.6" localSheetId="0">'[34]J-2(EQT)'!#REF!</definedName>
    <definedName name="J_2.6" localSheetId="2">'[34]J-2(EQT)'!#REF!</definedName>
    <definedName name="J_2.6" localSheetId="3">'[34]J-2(EQT)'!#REF!</definedName>
    <definedName name="J_2.6" localSheetId="7">'[35]J-2(EQT)'!#REF!</definedName>
    <definedName name="J_2.6">'[34]J-2(EQT)'!#REF!</definedName>
    <definedName name="j2.1" localSheetId="0">#REF!</definedName>
    <definedName name="j2.1" localSheetId="2">#REF!</definedName>
    <definedName name="j2.1" localSheetId="3">#REF!</definedName>
    <definedName name="j2.1" localSheetId="7">#REF!</definedName>
    <definedName name="j2.1">#REF!</definedName>
    <definedName name="j2.2" localSheetId="0">#REF!</definedName>
    <definedName name="j2.2" localSheetId="2">#REF!</definedName>
    <definedName name="j2.2">#REF!</definedName>
    <definedName name="JOURNAL">#REF!</definedName>
    <definedName name="JUNE_ENTRIES">#REF!</definedName>
    <definedName name="KEY">'[2]Tax Provision'!#REF!</definedName>
    <definedName name="l_cycles" localSheetId="0">#REF!</definedName>
    <definedName name="l_cycles">#REF!</definedName>
    <definedName name="l_s_x" localSheetId="0">#REF!</definedName>
    <definedName name="l_s_x">#REF!</definedName>
    <definedName name="l_skold_index" localSheetId="0">#REF!</definedName>
    <definedName name="l_skold_index">#REF!</definedName>
    <definedName name="lamar_mass" localSheetId="0">#REF!</definedName>
    <definedName name="lamar_mass">#REF!</definedName>
    <definedName name="lamarmass" localSheetId="0">#REF!</definedName>
    <definedName name="lamarmass">#REF!</definedName>
    <definedName name="language2">[15]Diagram!$AA$10</definedName>
    <definedName name="largepower">[15]unitsets!$B$4</definedName>
    <definedName name="LastRow1" localSheetId="0">#REF!</definedName>
    <definedName name="LastRow1">#REF!</definedName>
    <definedName name="LastRow2" localSheetId="0">#REF!</definedName>
    <definedName name="LastRow2">#REF!</definedName>
    <definedName name="LastRow3" localSheetId="0">#REF!</definedName>
    <definedName name="LastRow3">#REF!</definedName>
    <definedName name="LastRow4" localSheetId="0">#REF!</definedName>
    <definedName name="LastRow4">#REF!</definedName>
    <definedName name="LastRow5">[15]unitsets!$B$56:$F$56</definedName>
    <definedName name="LastRow6">[15]run!$B$156:$F$156</definedName>
    <definedName name="LastRow7" localSheetId="0">#REF!</definedName>
    <definedName name="LastRow7">#REF!</definedName>
    <definedName name="lcycles" localSheetId="0">#REF!</definedName>
    <definedName name="lcycles">#REF!</definedName>
    <definedName name="LIG">'[16]END BALANCES'!#REF!</definedName>
    <definedName name="Liq_BTU">'[8]Template - Supply'!$U$15</definedName>
    <definedName name="LocationColumn1" localSheetId="0">#REF!</definedName>
    <definedName name="LocationColumn1" localSheetId="3">#REF!</definedName>
    <definedName name="LocationColumn1">#REF!</definedName>
    <definedName name="LocationColumn2" localSheetId="0">#REF!</definedName>
    <definedName name="LocationColumn2">#REF!</definedName>
    <definedName name="LocationColumn3" localSheetId="0">#REF!</definedName>
    <definedName name="LocationColumn3">#REF!</definedName>
    <definedName name="LocationColumn4" localSheetId="0">#REF!</definedName>
    <definedName name="LocationColumn4">#REF!</definedName>
    <definedName name="LocationColumn5">[15]unitsets!$B$16:$B$56</definedName>
    <definedName name="LocationColumn6">[15]run!$B$12:$B$156</definedName>
    <definedName name="LocationColumn7" localSheetId="0">#REF!</definedName>
    <definedName name="LocationColumn7">#REF!</definedName>
    <definedName name="LOOK">#REF!</definedName>
    <definedName name="lsindex" localSheetId="0">#REF!</definedName>
    <definedName name="lsindex">#REF!</definedName>
    <definedName name="lsx" localSheetId="0">#REF!</definedName>
    <definedName name="lsx">#REF!</definedName>
    <definedName name="m" localSheetId="2">[36]Supply!$AC$351</definedName>
    <definedName name="m" localSheetId="3">[36]Supply!$AC$351</definedName>
    <definedName name="m">[37]Supply!$AC$351</definedName>
    <definedName name="majormaintenance" localSheetId="0">#REF!</definedName>
    <definedName name="majormaintenance" localSheetId="3">#REF!</definedName>
    <definedName name="majormaintenance">#REF!</definedName>
    <definedName name="MARCH_ENTRIES">#REF!</definedName>
    <definedName name="ME">#REF!</definedName>
    <definedName name="Measures" localSheetId="0">#REF!</definedName>
    <definedName name="Measures" localSheetId="2">#REF!</definedName>
    <definedName name="Measures">#REF!</definedName>
    <definedName name="MEDATES">#REF!</definedName>
    <definedName name="MENU">#REF!</definedName>
    <definedName name="mhcycles" localSheetId="0">#REF!</definedName>
    <definedName name="mhcycles">#REF!</definedName>
    <definedName name="mhookcycles" localSheetId="0">#REF!</definedName>
    <definedName name="mhookcycles">#REF!</definedName>
    <definedName name="MISCCASH" localSheetId="0">#REF!</definedName>
    <definedName name="MISCCASH">#REF!</definedName>
    <definedName name="ModelID1" localSheetId="0">#REF!</definedName>
    <definedName name="ModelID1">#REF!</definedName>
    <definedName name="ModelID2" localSheetId="0">#REF!</definedName>
    <definedName name="ModelID2">#REF!</definedName>
    <definedName name="ModelID3" localSheetId="0">#REF!</definedName>
    <definedName name="ModelID3">#REF!</definedName>
    <definedName name="ModelID4" localSheetId="0">#REF!</definedName>
    <definedName name="ModelID4">#REF!</definedName>
    <definedName name="ModelID5">[15]unitsets!$C$19</definedName>
    <definedName name="ModelID6">[15]run!$C$15</definedName>
    <definedName name="ModelID7" localSheetId="0">#REF!</definedName>
    <definedName name="ModelID7">#REF!</definedName>
    <definedName name="month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month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month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MONTH">'[2]Tax Provision'!#REF!</definedName>
    <definedName name="month2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month2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month2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month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MONTHS">#REF!</definedName>
    <definedName name="MSD" localSheetId="0">#REF!</definedName>
    <definedName name="MSD" localSheetId="2">#REF!</definedName>
    <definedName name="MSD" localSheetId="3">#REF!</definedName>
    <definedName name="MSD">#REF!</definedName>
    <definedName name="MTD">#REF!</definedName>
    <definedName name="n" localSheetId="0">#REF!</definedName>
    <definedName name="n">#REF!</definedName>
    <definedName name="NAME">#REF!</definedName>
    <definedName name="NamesColumn1" localSheetId="0">#REF!</definedName>
    <definedName name="NamesColumn1">#REF!</definedName>
    <definedName name="NamesColumn2" localSheetId="0">#REF!</definedName>
    <definedName name="NamesColumn2">#REF!</definedName>
    <definedName name="NamesColumn3" localSheetId="0">#REF!</definedName>
    <definedName name="NamesColumn3">#REF!</definedName>
    <definedName name="NamesColumn4" localSheetId="0">#REF!</definedName>
    <definedName name="NamesColumn4">#REF!</definedName>
    <definedName name="NamesColumn5">[15]unitsets!$C$16:$C$56</definedName>
    <definedName name="NamesColumn6">[15]run!$C$12:$C$156</definedName>
    <definedName name="NamesColumn7" localSheetId="0">#REF!</definedName>
    <definedName name="NamesColumn7">#REF!</definedName>
    <definedName name="New" localSheetId="0">#REF!</definedName>
    <definedName name="New">#REF!</definedName>
    <definedName name="New_Hedge">'[8]Key Inputs'!$I$38:$BC$38</definedName>
    <definedName name="New_Hedge_">'[8]Key Inputs'!$I$39</definedName>
    <definedName name="New_Price">'[8]NYMEX Sensitivity'!$U$4</definedName>
    <definedName name="NF_OM">'[8]TARGET Control'!$X$5:$X$6</definedName>
    <definedName name="NF_OM_">'[8]TARGET Control'!$D$10</definedName>
    <definedName name="NF_OM_2">'[8]TARGET Control'!$D$11</definedName>
    <definedName name="nonoperatingcosts" localSheetId="0">#REF!</definedName>
    <definedName name="nonoperatingcosts">#REF!</definedName>
    <definedName name="NORESCO_D_C" localSheetId="0">#REF!</definedName>
    <definedName name="NORESCO_D_C">#REF!</definedName>
    <definedName name="NORESCO_Rate" localSheetId="0">#REF!</definedName>
    <definedName name="NORESCO_Rate">#REF!</definedName>
    <definedName name="NoSave" localSheetId="0">#REF!</definedName>
    <definedName name="NoSave" localSheetId="2">#REF!</definedName>
    <definedName name="NoSave">#REF!</definedName>
    <definedName name="NYMEX2004">'[8]Key Inputs'!$M$35</definedName>
    <definedName name="NYMEX2005">'[8]Key Inputs'!$S$35</definedName>
    <definedName name="NYMEX2006">'[8]Key Inputs'!$X$35</definedName>
    <definedName name="o" localSheetId="0">#REF!</definedName>
    <definedName name="o">#REF!</definedName>
    <definedName name="oil">[15]unitsets!$F$5</definedName>
    <definedName name="ok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ok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ok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ok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ok_2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ok_2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ok_2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ok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Old_Price">'[8]NYMEX Sensitivity'!$U$5</definedName>
    <definedName name="OpenCut">'[17]Drop Field Data'!$D$2:$D$11</definedName>
    <definedName name="operatingcosts" localSheetId="0">#REF!</definedName>
    <definedName name="operatingcosts">#REF!</definedName>
    <definedName name="OPTexponents">"0 3 6"</definedName>
    <definedName name="OPTvec" localSheetId="2">"0 0 4 6 0 0 0 2 2 0 0 8 0 1 19 30 1 1 1 1 1 0 1 0 0 1 0 0 0 2 1 0 100 300 0 0 0 0 16 0 0 0 0"</definedName>
    <definedName name="OPTvec" localSheetId="3">"1 1 1 3 0 0 0 0 0 0 0 8 11 1 19 30 1 1 1 1 1 0 1 0 0 0 0 0 0 2 1 0 100 300 0 0 0 0 16 0 0 0 0"</definedName>
    <definedName name="OPTvec">"0 0 4 6 0 0 0 2 2 0 0 8 0 1 19 30 1 1 1 1 1 0 1 0 0 1 0 0 0 2 1 0 100 300 0 0 0 0 16 0 0 0 0"</definedName>
    <definedName name="order" localSheetId="0">#REF!</definedName>
    <definedName name="order" localSheetId="2">#REF!</definedName>
    <definedName name="order" localSheetId="3">#REF!</definedName>
    <definedName name="order">#REF!</definedName>
    <definedName name="Other" localSheetId="0">#REF!</definedName>
    <definedName name="Other">#REF!</definedName>
    <definedName name="overhaul" localSheetId="0">#REF!</definedName>
    <definedName name="overhaul">#REF!</definedName>
    <definedName name="OVERHAUL2" localSheetId="0">#REF!</definedName>
    <definedName name="OVERHAUL2">#REF!</definedName>
    <definedName name="Own" localSheetId="0">#REF!</definedName>
    <definedName name="Own">#REF!</definedName>
    <definedName name="p" localSheetId="0">#REF!</definedName>
    <definedName name="p">#REF!</definedName>
    <definedName name="PAGE_1">#REF!</definedName>
    <definedName name="PAGE_2">#REF!</definedName>
    <definedName name="PAGE_3">#REF!</definedName>
    <definedName name="PAGE_4">#REF!</definedName>
    <definedName name="PAGE_5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bih">#REF!</definedName>
    <definedName name="PEOPLES" localSheetId="0">'[16]END BALANCES'!#REF!</definedName>
    <definedName name="PEOPLES">'[16]END BALANCES'!#REF!</definedName>
    <definedName name="PERIOD">#REF!</definedName>
    <definedName name="pig_dig5" localSheetId="0" hidden="1">{#N/A,#N/A,FALSE,"T COST";#N/A,#N/A,FALSE,"COST_FH"}</definedName>
    <definedName name="pig_dig5" localSheetId="2" hidden="1">{#N/A,#N/A,FALSE,"T COST";#N/A,#N/A,FALSE,"COST_FH"}</definedName>
    <definedName name="pig_dig5" localSheetId="3" hidden="1">{#N/A,#N/A,FALSE,"T COST";#N/A,#N/A,FALSE,"COST_FH"}</definedName>
    <definedName name="pig_dig5" hidden="1">{#N/A,#N/A,FALSE,"T COST";#N/A,#N/A,FALSE,"COST_FH"}</definedName>
    <definedName name="pig_dog" localSheetId="0" hidden="1">{2;#N/A;"R13C16:R17C16";#N/A;"R13C14:R17C15";FALSE;FALSE;FALSE;95;#N/A;#N/A;"R13C19";#N/A;FALSE;FALSE;FALSE;FALSE;#N/A;"";#N/A;FALSE;"";"";#N/A;#N/A;#N/A}</definedName>
    <definedName name="pig_dog" localSheetId="2" hidden="1">{2;#N/A;"R13C16:R17C16";#N/A;"R13C14:R17C15";FALSE;FALSE;FALSE;95;#N/A;#N/A;"R13C19";#N/A;FALSE;FALSE;FALSE;FALSE;#N/A;"";#N/A;FALSE;"";"";#N/A;#N/A;#N/A}</definedName>
    <definedName name="pig_dog" localSheetId="3" hidden="1">{2;#N/A;"R13C16:R17C16";#N/A;"R13C14:R17C15";FALSE;FALSE;FALSE;95;#N/A;#N/A;"R13C19";#N/A;FALSE;FALSE;FALSE;FALSE;#N/A;"";#N/A;FALSE;"";"";#N/A;#N/A;#N/A}</definedName>
    <definedName name="pig_dog" hidden="1">{2;#N/A;"R13C16:R17C16";#N/A;"R13C14:R17C15";FALSE;FALSE;FALSE;95;#N/A;#N/A;"R13C19";#N/A;FALSE;FALSE;FALSE;FALSE;#N/A;"";#N/A;FALSE;"";"";#N/A;#N/A;#N/A}</definedName>
    <definedName name="pig_dog\" localSheetId="0" hidden="1">{"EXCELHLP.HLP!1802";5;10;5;10;13;13;13;8;5;5;10;14;13;13;13;13;5;10;14;13;5;10;1;2;24}</definedName>
    <definedName name="pig_dog\" localSheetId="2" hidden="1">{"EXCELHLP.HLP!1802";5;10;5;10;13;13;13;8;5;5;10;14;13;13;13;13;5;10;14;13;5;10;1;2;24}</definedName>
    <definedName name="pig_dog\" localSheetId="3" hidden="1">{"EXCELHLP.HLP!1802";5;10;5;10;13;13;13;8;5;5;10;14;13;13;13;13;5;10;14;13;5;10;1;2;24}</definedName>
    <definedName name="pig_dog\" hidden="1">{"EXCELHLP.HLP!1802";5;10;5;10;13;13;13;8;5;5;10;14;13;13;13;13;5;10;14;13;5;10;1;2;24}</definedName>
    <definedName name="pig_dog2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localSheetId="3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2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localSheetId="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localSheetId="0" hidden="1">{#N/A,#N/A,FALSE,"SUMMARY";#N/A,#N/A,FALSE,"INPUTDATA";#N/A,#N/A,FALSE,"Condenser Performance"}</definedName>
    <definedName name="pig_dog4" localSheetId="2" hidden="1">{#N/A,#N/A,FALSE,"SUMMARY";#N/A,#N/A,FALSE,"INPUTDATA";#N/A,#N/A,FALSE,"Condenser Performance"}</definedName>
    <definedName name="pig_dog4" localSheetId="3" hidden="1">{#N/A,#N/A,FALSE,"SUMMARY";#N/A,#N/A,FALSE,"INPUTDATA";#N/A,#N/A,FALSE,"Condenser Performance"}</definedName>
    <definedName name="pig_dog4" hidden="1">{#N/A,#N/A,FALSE,"SUMMARY";#N/A,#N/A,FALSE,"INPUTDATA";#N/A,#N/A,FALSE,"Condenser Performance"}</definedName>
    <definedName name="pig_dog6" localSheetId="0" hidden="1">{#N/A,#N/A,FALSE,"INPUTDATA";#N/A,#N/A,FALSE,"SUMMARY";#N/A,#N/A,FALSE,"CTAREP";#N/A,#N/A,FALSE,"CTBREP";#N/A,#N/A,FALSE,"TURBEFF";#N/A,#N/A,FALSE,"Condenser Performance"}</definedName>
    <definedName name="pig_dog6" localSheetId="2" hidden="1">{#N/A,#N/A,FALSE,"INPUTDATA";#N/A,#N/A,FALSE,"SUMMARY";#N/A,#N/A,FALSE,"CTAREP";#N/A,#N/A,FALSE,"CTBREP";#N/A,#N/A,FALSE,"TURBEFF";#N/A,#N/A,FALSE,"Condenser Performance"}</definedName>
    <definedName name="pig_dog6" localSheetId="3" hidden="1">{#N/A,#N/A,FALSE,"INPUTDATA";#N/A,#N/A,FALSE,"SUMMARY";#N/A,#N/A,FALSE,"CTAREP";#N/A,#N/A,FALSE,"CTBREP";#N/A,#N/A,FALSE,"TURBEFF";#N/A,#N/A,FALSE,"Condenser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localSheetId="0" hidden="1">{#N/A,#N/A,FALSE,"INPUTDATA";#N/A,#N/A,FALSE,"SUMMARY"}</definedName>
    <definedName name="pig_dog7" localSheetId="2" hidden="1">{#N/A,#N/A,FALSE,"INPUTDATA";#N/A,#N/A,FALSE,"SUMMARY"}</definedName>
    <definedName name="pig_dog7" localSheetId="3" hidden="1">{#N/A,#N/A,FALSE,"INPUTDATA";#N/A,#N/A,FALSE,"SUMMARY"}</definedName>
    <definedName name="pig_dog7" hidden="1">{#N/A,#N/A,FALSE,"INPUTDATA";#N/A,#N/A,FALSE,"SUMMARY"}</definedName>
    <definedName name="pig_dog8" localSheetId="0" hidden="1">{#N/A,#N/A,FALSE,"INPUTDATA";#N/A,#N/A,FALSE,"SUMMARY";#N/A,#N/A,FALSE,"CTAREP";#N/A,#N/A,FALSE,"CTBREP";#N/A,#N/A,FALSE,"PMG4ST86";#N/A,#N/A,FALSE,"TURBEFF";#N/A,#N/A,FALSE,"Condenser Performance"}</definedName>
    <definedName name="pig_dog8" localSheetId="2" hidden="1">{#N/A,#N/A,FALSE,"INPUTDATA";#N/A,#N/A,FALSE,"SUMMARY";#N/A,#N/A,FALSE,"CTAREP";#N/A,#N/A,FALSE,"CTBREP";#N/A,#N/A,FALSE,"PMG4ST86";#N/A,#N/A,FALSE,"TURBEFF";#N/A,#N/A,FALSE,"Condenser Performance"}</definedName>
    <definedName name="pig_dog8" localSheetId="3" hidden="1">{#N/A,#N/A,FALSE,"INPUTDATA";#N/A,#N/A,FALSE,"SUMMARY";#N/A,#N/A,FALSE,"CTAREP";#N/A,#N/A,FALSE,"CTBREP";#N/A,#N/A,FALSE,"PMG4ST86";#N/A,#N/A,FALSE,"TURBEFF";#N/A,#N/A,FALSE,"Condenser Performance"}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PIPE">'[16]END BALANCES'!#REF!</definedName>
    <definedName name="PipeNumber" localSheetId="0">#REF!</definedName>
    <definedName name="PipeNumber" localSheetId="2">#REF!</definedName>
    <definedName name="PipeNumber" localSheetId="3">#REF!</definedName>
    <definedName name="PipeNumber">#REF!</definedName>
    <definedName name="PipeSize">'[17]Drop Field Data'!$B$2:$B$15</definedName>
    <definedName name="PLAN">[38]PLAN!$I$10:$U$109</definedName>
    <definedName name="Plan_Toggle">'[8]Key Inputs'!$Q$123:$Q$124</definedName>
    <definedName name="Planvs2000Plan" localSheetId="0">#REF!</definedName>
    <definedName name="Planvs2000Plan" localSheetId="2">#REF!</definedName>
    <definedName name="Planvs2000Plan" localSheetId="3">#REF!</definedName>
    <definedName name="Planvs2000Plan">#REF!</definedName>
    <definedName name="PlanvsForecast" localSheetId="0">#REF!</definedName>
    <definedName name="PlanvsForecast" localSheetId="2">#REF!</definedName>
    <definedName name="PlanvsForecast">#REF!</definedName>
    <definedName name="pname" localSheetId="0">#REF!</definedName>
    <definedName name="pname">#REF!</definedName>
    <definedName name="POWER">'[16]END BALANCES'!#REF!</definedName>
    <definedName name="ppname" localSheetId="0">#REF!</definedName>
    <definedName name="ppname">#REF!</definedName>
    <definedName name="prechlorcost" localSheetId="0">#REF!</definedName>
    <definedName name="prechlorcost">#REF!</definedName>
    <definedName name="prepaid" localSheetId="2">[36]Supply!$CR$49:$DC$70</definedName>
    <definedName name="prepaid" localSheetId="3">[36]Supply!$CR$49:$DC$70</definedName>
    <definedName name="prepaid">[37]Supply!$CR$49:$DC$70</definedName>
    <definedName name="Prepaid_List">'[8]Key Inputs'!$F$121:$F$123</definedName>
    <definedName name="Prepaid_List2">'[8]Key Inputs'!$H$121:$H$123</definedName>
    <definedName name="pressure">[15]unitsets!$B$9</definedName>
    <definedName name="Price_Change">[13]Summary!$I$7</definedName>
    <definedName name="Price_For_Chip">'[39]Gas Price Summary as of 2-23-07'!$A$1:$F$2437</definedName>
    <definedName name="PRINEARNBORDER">#REF!</definedName>
    <definedName name="_xlnm.Print_Area" localSheetId="0">'Exhibit N'!$A$1:$F$39</definedName>
    <definedName name="_xlnm.Print_Area" localSheetId="1">'ExhP-1'!$A$1:$E$28</definedName>
    <definedName name="_xlnm.Print_Area" localSheetId="2">[40]A!$A$1:$J$37</definedName>
    <definedName name="_xlnm.Print_Area" localSheetId="3">[40]A!$A$1:$J$37</definedName>
    <definedName name="_xlnm.Print_Area" localSheetId="4">'ExhP-4'!$A$1:$G$30</definedName>
    <definedName name="_xlnm.Print_Area" localSheetId="5">'ExhP-5'!$A$1:$G$30</definedName>
    <definedName name="_xlnm.Print_Area" localSheetId="6">'ExhP-6'!$A$1:$G$28</definedName>
    <definedName name="_xlnm.Print_Area">#REF!</definedName>
    <definedName name="Print_Area_MI" localSheetId="2">'[41]1987 - 2006'!$A$1:$O$95</definedName>
    <definedName name="Print_Area_MI" localSheetId="3">'[41]1987 - 2006'!$A$1:$O$95</definedName>
    <definedName name="Print_Area_MI">#REF!</definedName>
    <definedName name="Print_Titles_MI" localSheetId="0">#REF!</definedName>
    <definedName name="Print_Titles_MI" localSheetId="2">#REF!</definedName>
    <definedName name="Print_Titles_MI" localSheetId="3">#REF!</definedName>
    <definedName name="Print_Titles_MI">#REF!</definedName>
    <definedName name="PRINTFILE" localSheetId="0">#REF!</definedName>
    <definedName name="PRINTFILE">#REF!</definedName>
    <definedName name="PRIOR">#REF!</definedName>
    <definedName name="Production_Range">[8]Production!$AB$11:$BD$253</definedName>
    <definedName name="Production_Range_">[8]Production!$CM$11:$DO$253</definedName>
    <definedName name="PTIC10">[8]Ratings!$J$56:$L$70</definedName>
    <definedName name="PTIC2">[8]Ratings!$B$56:$L$70</definedName>
    <definedName name="PTIC3">[8]Ratings!$C$56:$L$70</definedName>
    <definedName name="PTIC4">[8]Ratings!$D$56:$L$70</definedName>
    <definedName name="PTIC5">[8]Ratings!$E$56:$L$70</definedName>
    <definedName name="PTIC6">[8]Ratings!$F$56:$L$70</definedName>
    <definedName name="PTIC7">[8]Ratings!$G$56:$L$70</definedName>
    <definedName name="PTIC8">[8]Ratings!$H$56:$L$70</definedName>
    <definedName name="PTIC9">[8]Ratings!$I$56:$L$70</definedName>
    <definedName name="PV_Supply" localSheetId="0">#REF!</definedName>
    <definedName name="PV_Supply" localSheetId="2">#REF!</definedName>
    <definedName name="PV_Supply" localSheetId="3">#REF!</definedName>
    <definedName name="PV_Supply">#REF!</definedName>
    <definedName name="q" localSheetId="0">#REF!</definedName>
    <definedName name="q">#REF!</definedName>
    <definedName name="qqq" localSheetId="0">#REF!</definedName>
    <definedName name="qqq">#REF!</definedName>
    <definedName name="QTR_ACTUAL">'[38]2000 ACTUAL'!$AO$10:$AR$109</definedName>
    <definedName name="QTR_PLAN">[38]PLAN!$AO$10:$AR$109</definedName>
    <definedName name="Qty" localSheetId="0">#REF!</definedName>
    <definedName name="Qty" localSheetId="3">#REF!</definedName>
    <definedName name="Qty">#REF!</definedName>
    <definedName name="question">[33]Data!$W$3:$W$4</definedName>
    <definedName name="Range" localSheetId="0">#REF!</definedName>
    <definedName name="Range" localSheetId="2">#REF!</definedName>
    <definedName name="Range" localSheetId="3">#REF!</definedName>
    <definedName name="RANGE">#REF!</definedName>
    <definedName name="RANGEMENU">#REF!</definedName>
    <definedName name="RatAnal" localSheetId="0">#REF!</definedName>
    <definedName name="RatAnal" localSheetId="2">#REF!</definedName>
    <definedName name="RatAnal" localSheetId="7">#REF!</definedName>
    <definedName name="RatAnal">#REF!</definedName>
    <definedName name="rate">[7]loan!#REF!</definedName>
    <definedName name="Ratings">[8]Ratings!$A$9:$P$33</definedName>
    <definedName name="Ratings_Agencies">[8]Ratings!$A$37:$A$38</definedName>
    <definedName name="Ratings_Agencies_">[8]Ratings!$D$2</definedName>
    <definedName name="Ratings_Agency">'[8]Key Inputs'!$D$9</definedName>
    <definedName name="Ratings_Distribution">[8]Ratings!$A$128:$P$147</definedName>
    <definedName name="Ratings_NORESCO">[8]Ratings!$A$182:$P$205</definedName>
    <definedName name="Ratings_Patch">'[8]Key Inputs'!$BH$26:$BN$26</definedName>
    <definedName name="Ratings_Supply">[8]Ratings!$A$153:$P$176</definedName>
    <definedName name="Ratings_Target5">[8]Ratings!$A$211:$P$232</definedName>
    <definedName name="Ratings_Utilities">[8]Ratings!$A$94:$P$117</definedName>
    <definedName name="RatInst" localSheetId="0">'[42]EQT Pipe'!#REF!</definedName>
    <definedName name="RatInst" localSheetId="2">'[42]EQT Pipe'!#REF!</definedName>
    <definedName name="RatInst" localSheetId="3">'[42]EQT Pipe'!#REF!</definedName>
    <definedName name="RatInst" localSheetId="7">'[42]EQT Pipe'!#REF!</definedName>
    <definedName name="RatInst">'[42]EQT Pipe'!#REF!</definedName>
    <definedName name="rebecca">[9]employees!$B$2:$M$116</definedName>
    <definedName name="rebecca2" localSheetId="0">#REF!</definedName>
    <definedName name="rebecca2">#REF!</definedName>
    <definedName name="rebecca3" localSheetId="0">#REF!</definedName>
    <definedName name="rebecca3">#REF!</definedName>
    <definedName name="rebecca4" localSheetId="0">#REF!</definedName>
    <definedName name="rebecca4">#REF!</definedName>
    <definedName name="rebecca5">'[9]non-operating costs'!$B$2:$M$31</definedName>
    <definedName name="rebecca6">'[9]operating costs'!$B$2:$M$81</definedName>
    <definedName name="REBECCA7" localSheetId="0">#REF!</definedName>
    <definedName name="REBECCA7">#REF!</definedName>
    <definedName name="REBECCA8">'[9]non-operating costs'!$B$2:$M$31</definedName>
    <definedName name="REBECCA9">'[9]operating costs'!$B$2:$M$81</definedName>
    <definedName name="_xlnm.Recorder">#REF!</definedName>
    <definedName name="red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d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d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d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do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do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do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do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do_2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do_2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do_2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do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Reserves_sell">[8]Sell!$D$1</definedName>
    <definedName name="RET">[43]Arg!#REF!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1</definedName>
    <definedName name="RiskPauseOnError" hidden="1">FALSE</definedName>
    <definedName name="RiskRealTimeResults">FALSE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tatFunctionsUpdateFreq">1</definedName>
    <definedName name="RiskUpdateDisplay" hidden="1">FALSE</definedName>
    <definedName name="RiskUpdateStatFunctions">TRUE</definedName>
    <definedName name="RiskUseDifferentSeedForEachSim" hidden="1">FALSE</definedName>
    <definedName name="RiskUseFixedSeed" hidden="1">FALSE</definedName>
    <definedName name="RiskUseMultipleCPUs" hidden="1">TRUE</definedName>
    <definedName name="RMCOptions">"*010000000000000"</definedName>
    <definedName name="rrr">'[31]Other Capital Expenditures'!$B$1:$M$21</definedName>
    <definedName name="s" localSheetId="0">#REF!</definedName>
    <definedName name="s">#REF!</definedName>
    <definedName name="scenario_inputs" localSheetId="2">'[21]Key Inputs'!$C$14,'[21]Key Inputs'!$E$29,'[21]Key Inputs'!$Q$23,'[21]Key Inputs'!$W$23,'[21]Key Inputs'!$AB$23,'[21]Key Inputs'!$L$29,'[21]Key Inputs'!$Q$46,'[21]Key Inputs'!$W$46,'[21]Key Inputs'!$AB$46,'[21]Key Inputs'!$Q$48,'[21]Key Inputs'!$W$48,'[21]Key Inputs'!$AB$48,'[21]Key Inputs'!$Q$54,'[21]Key Inputs'!$W$54,'[21]Key Inputs'!$AB$54,'[21]Key Inputs'!$E$58,'[21]Key Inputs'!$D$66,'[21]Key Inputs'!#REF!,'[21]Key Inputs'!$M$88,'[21]Key Inputs'!$N$88,'[21]Key Inputs'!$O$88,'[21]Key Inputs'!$W$88,'[21]Key Inputs'!$AB$88,'[21]Key Inputs'!#REF!,'[21]Key Inputs'!$Q$34,'[21]Key Inputs'!$W$34,'[21]Key Inputs'!#REF!,'[21]Key Inputs'!#REF!,'[21]Key Inputs'!#REF!,'[21]Key Inputs'!$E$25</definedName>
    <definedName name="scenario_inputs" localSheetId="3">'[21]Key Inputs'!$C$14,'[21]Key Inputs'!$E$29,'[21]Key Inputs'!$Q$23,'[21]Key Inputs'!$W$23,'[21]Key Inputs'!$AB$23,'[21]Key Inputs'!$L$29,'[21]Key Inputs'!$Q$46,'[21]Key Inputs'!$W$46,'[21]Key Inputs'!$AB$46,'[21]Key Inputs'!$Q$48,'[21]Key Inputs'!$W$48,'[21]Key Inputs'!$AB$48,'[21]Key Inputs'!$Q$54,'[21]Key Inputs'!$W$54,'[21]Key Inputs'!$AB$54,'[21]Key Inputs'!$E$58,'[21]Key Inputs'!$D$66,'[21]Key Inputs'!#REF!,'[21]Key Inputs'!$M$88,'[21]Key Inputs'!$N$88,'[21]Key Inputs'!$O$88,'[21]Key Inputs'!$W$88,'[21]Key Inputs'!$AB$88,'[21]Key Inputs'!#REF!,'[21]Key Inputs'!$Q$34,'[21]Key Inputs'!$W$34,'[21]Key Inputs'!#REF!,'[21]Key Inputs'!#REF!,'[21]Key Inputs'!#REF!,'[21]Key Inputs'!$E$25</definedName>
    <definedName name="scenario_inputs">'[20]Key Inputs'!$C$12,'[20]Key Inputs'!$E$30,'[20]Key Inputs'!$M$22,'[20]Key Inputs'!$S$22,'[20]Key Inputs'!$X$22,'[20]Key Inputs'!$H$30,'[20]Key Inputs'!$M$49,'[20]Key Inputs'!$S$49,'[20]Key Inputs'!$X$49,'[20]Key Inputs'!$M$51,'[20]Key Inputs'!$S$51,'[20]Key Inputs'!$X$51,'[20]Key Inputs'!$M$64,'[20]Key Inputs'!$S$64,'[20]Key Inputs'!$X$64,'[20]Key Inputs'!$E$71,'[20]Key Inputs'!#REF!,'[20]Key Inputs'!#REF!,'[20]Key Inputs'!$I$99,'[20]Key Inputs'!$J$99,'[20]Key Inputs'!$K$99,'[20]Key Inputs'!$S$99,'[20]Key Inputs'!$X$99,'[20]Key Inputs'!#REF!,'[20]Key Inputs'!$M$35,'[20]Key Inputs'!$S$35,'[20]Key Inputs'!#REF!,'[20]Key Inputs'!#REF!,'[20]Key Inputs'!#REF!,'[20]Key Inputs'!$E$24</definedName>
    <definedName name="Score">[8]Ratings!$K$56:$L$70</definedName>
    <definedName name="Scores" localSheetId="0">[44]Comparables!#REF!</definedName>
    <definedName name="Scores">[44]Comparables!#REF!</definedName>
    <definedName name="sdf" localSheetId="0">#REF!</definedName>
    <definedName name="sdf" localSheetId="3">#REF!</definedName>
    <definedName name="sdf">#REF!</definedName>
    <definedName name="SEPTEMBER_ENTRIES">#REF!</definedName>
    <definedName name="Sheets" localSheetId="0">#REF!</definedName>
    <definedName name="Sheets">#REF!</definedName>
    <definedName name="smallpower">[15]unitsets!$B$5</definedName>
    <definedName name="sodaashcost" localSheetId="0">#REF!</definedName>
    <definedName name="sodaashcost">#REF!</definedName>
    <definedName name="SP_Prices">[13]Forward_Curves!$AS$12:$BI$132</definedName>
    <definedName name="Space" localSheetId="0">#REF!</definedName>
    <definedName name="Space" localSheetId="2">#REF!</definedName>
    <definedName name="Space" localSheetId="3">#REF!</definedName>
    <definedName name="Space">#REF!</definedName>
    <definedName name="spanish">'[45]Main sheet-Hoja Principal'!$AM$24</definedName>
    <definedName name="specialty_cost" localSheetId="0">#REF!</definedName>
    <definedName name="specialty_cost" localSheetId="3">#REF!</definedName>
    <definedName name="specialty_cost">#REF!</definedName>
    <definedName name="specialtycost" localSheetId="0">#REF!</definedName>
    <definedName name="specialtycost">#REF!</definedName>
    <definedName name="Spreads">[8]Interest!$C$7:$E$21</definedName>
    <definedName name="START1" localSheetId="0">#REF!</definedName>
    <definedName name="START1" localSheetId="3">#REF!</definedName>
    <definedName name="START1">#REF!</definedName>
    <definedName name="START2" localSheetId="0">#REF!</definedName>
    <definedName name="START2">#REF!</definedName>
    <definedName name="State">'[17]Drop Field Data'!$A$2:$A$6</definedName>
    <definedName name="STATUS">#REF!</definedName>
    <definedName name="STORAGE" localSheetId="0">'[16]END BALANCES'!#REF!</definedName>
    <definedName name="STORAGE">'[16]END BALANCES'!#REF!</definedName>
    <definedName name="Supply_Rate" localSheetId="0">#REF!</definedName>
    <definedName name="Supply_Rate" localSheetId="2">#REF!</definedName>
    <definedName name="Supply_Rate" localSheetId="3">#REF!</definedName>
    <definedName name="Supply_Rate">#REF!</definedName>
    <definedName name="Synergy_Calculator">'[8]TARGET Control'!$W$5:$W$6</definedName>
    <definedName name="Synergy1">[8]Target!$N$401:$AF$401</definedName>
    <definedName name="Synergy1_">[8]Target!$N$403</definedName>
    <definedName name="Synergy2">[8]Target!$N$762:$AF$762</definedName>
    <definedName name="Synergy2_">[8]Target!$N$764</definedName>
    <definedName name="Synergy3">[8]Target!$N$1156:$AF$1156</definedName>
    <definedName name="Synergy3_">[8]Target!$N$1158</definedName>
    <definedName name="Synergy4">[8]Target!$N$1534:$AF$1534</definedName>
    <definedName name="Synergy4_">[8]Target!$N$1536</definedName>
    <definedName name="t">'[31]Other Capital Expenditures'!$B$1:$M$21</definedName>
    <definedName name="Target_D_C">'[8]Key Inputs'!$E$30</definedName>
    <definedName name="Target_D_C_" localSheetId="0">'[21]Capital Structure'!#REF!</definedName>
    <definedName name="Target_D_C_" localSheetId="2">'[21]Capital Structure'!#REF!</definedName>
    <definedName name="Target_D_C_" localSheetId="3">'[21]Capital Structure'!#REF!</definedName>
    <definedName name="Target_D_C_">'[20]Capital Structure'!#REF!</definedName>
    <definedName name="Target_D_C2">'[21]TARGET Control'!$L$36</definedName>
    <definedName name="target_inputs" localSheetId="0">'[8]TARGET Control'!#REF!</definedName>
    <definedName name="target_inputs" localSheetId="2">'[8]TARGET Control'!#REF!</definedName>
    <definedName name="target_inputs" localSheetId="3">'[8]TARGET Control'!#REF!</definedName>
    <definedName name="target_inputs">'[20]TARGET Control'!#REF!</definedName>
    <definedName name="Target_Switch1">'[8]Key Inputs'!$M$30</definedName>
    <definedName name="Target_Switch1_">'[8]Key Inputs'!$BH$30</definedName>
    <definedName name="Target_Switch2" localSheetId="0">'[8]Key Inputs'!#REF!</definedName>
    <definedName name="Target_Switch2" localSheetId="2">'[8]Key Inputs'!#REF!</definedName>
    <definedName name="Target_Switch2" localSheetId="3">'[8]Key Inputs'!#REF!</definedName>
    <definedName name="Target_Switch2">'[20]Key Inputs'!#REF!</definedName>
    <definedName name="Target_Switch3">'[8]Key Inputs'!$X$30</definedName>
    <definedName name="Target1CF_2004" localSheetId="0">[8]Target!#REF!</definedName>
    <definedName name="Target1CF_2004" localSheetId="2">[8]Target!#REF!</definedName>
    <definedName name="Target1CF_2004" localSheetId="3">[8]Target!#REF!</definedName>
    <definedName name="Target1CF_2004">[20]Target!#REF!</definedName>
    <definedName name="Target1CF_2005" localSheetId="2">[8]Target!#REF!</definedName>
    <definedName name="Target1CF_2005" localSheetId="3">[8]Target!#REF!</definedName>
    <definedName name="Target1CF_2005">[20]Target!#REF!</definedName>
    <definedName name="Target1CF_2006">[8]Target!$M$362:$AF$363</definedName>
    <definedName name="Target2CF_2004" localSheetId="0">[8]Target!#REF!</definedName>
    <definedName name="Target2CF_2004" localSheetId="2">[8]Target!#REF!</definedName>
    <definedName name="Target2CF_2004" localSheetId="3">[8]Target!#REF!</definedName>
    <definedName name="Target2CF_2004">[20]Target!#REF!</definedName>
    <definedName name="Target2CF_2005" localSheetId="2">[8]Target!#REF!</definedName>
    <definedName name="Target2CF_2005" localSheetId="3">[8]Target!#REF!</definedName>
    <definedName name="Target2CF_2005">[20]Target!#REF!</definedName>
    <definedName name="Target2CF_2006">[8]Target!$M$723:$AF$724</definedName>
    <definedName name="Target3CF_2004" localSheetId="0">[8]Target!#REF!</definedName>
    <definedName name="Target3CF_2004" localSheetId="2">[8]Target!#REF!</definedName>
    <definedName name="Target3CF_2004" localSheetId="3">[8]Target!#REF!</definedName>
    <definedName name="Target3CF_2004">[20]Target!#REF!</definedName>
    <definedName name="Target3CF_2005" localSheetId="2">[8]Target!#REF!</definedName>
    <definedName name="Target3CF_2005" localSheetId="3">[8]Target!#REF!</definedName>
    <definedName name="Target3CF_2005">[20]Target!#REF!</definedName>
    <definedName name="Target3CF_2006">[8]Target!$M$1117:$AF$1118</definedName>
    <definedName name="Target4CF_2004" localSheetId="0">[8]Target!#REF!</definedName>
    <definedName name="Target4CF_2004" localSheetId="2">[8]Target!#REF!</definedName>
    <definedName name="Target4CF_2004" localSheetId="3">[8]Target!#REF!</definedName>
    <definedName name="Target4CF_2004">[20]Target!#REF!</definedName>
    <definedName name="Target4CF_2005" localSheetId="2">[8]Target!#REF!</definedName>
    <definedName name="Target4CF_2005" localSheetId="3">[8]Target!#REF!</definedName>
    <definedName name="Target4CF_2005">[20]Target!#REF!</definedName>
    <definedName name="Target4CF_2006">[8]Target!$M$1495:$AF$1496</definedName>
    <definedName name="tax_d" localSheetId="2">[30]Assumptions!$E$66</definedName>
    <definedName name="tax_d" localSheetId="3">[30]Assumptions!$E$66</definedName>
    <definedName name="tax_d">[29]Assumptions!$E$66</definedName>
    <definedName name="tax_h" localSheetId="2">[30]Assumptions!$X$66</definedName>
    <definedName name="tax_h" localSheetId="3">[30]Assumptions!$X$66</definedName>
    <definedName name="tax_h">[29]Assumptions!$X$66</definedName>
    <definedName name="TC">[15]run!$C$3</definedName>
    <definedName name="TCnum">[15]Instructions!$B$6</definedName>
    <definedName name="Tcooff1" localSheetId="0">#REF!</definedName>
    <definedName name="Tcooff1" localSheetId="2">#REF!</definedName>
    <definedName name="Tcooff1" localSheetId="3">#REF!</definedName>
    <definedName name="Tcooff1">#REF!</definedName>
    <definedName name="tdc">'[8]Supply-DDA'!$C$15</definedName>
    <definedName name="TDTC10">[8]Ratings!$J$74:$L$88</definedName>
    <definedName name="TDTC2">[8]Ratings!$B$74:$L$88</definedName>
    <definedName name="TDTC3">[8]Ratings!$C$74:$L$88</definedName>
    <definedName name="TDTC4">[8]Ratings!$D$74:$L$88</definedName>
    <definedName name="TDTC5">[8]Ratings!$E$74:$L$88</definedName>
    <definedName name="TDTC6">[8]Ratings!$F$74:$L$88</definedName>
    <definedName name="TDTC7">[8]Ratings!$G$74:$L$88</definedName>
    <definedName name="TDTC8">[8]Ratings!$H$74:$L$88</definedName>
    <definedName name="TDTC9">[8]Ratings!$I$74:$L$88</definedName>
    <definedName name="TECH" localSheetId="0">'[16]END BALANCES'!#REF!</definedName>
    <definedName name="TECH">'[16]END BALANCES'!#REF!</definedName>
    <definedName name="TEL_IM_is_assuming_the_costs_of_the_Communications_Router_Interface." localSheetId="0">#REF!</definedName>
    <definedName name="TEL_IM_is_assuming_the_costs_of_the_Communications_Router_Interface.">#REF!</definedName>
    <definedName name="Temp" localSheetId="0">#REF!</definedName>
    <definedName name="Temp">#REF!</definedName>
    <definedName name="temp1" localSheetId="0">#REF!</definedName>
    <definedName name="temp1">#REF!</definedName>
    <definedName name="TEMPCELL">[15]run!$B$12</definedName>
    <definedName name="temperature">[15]unitsets!$B$10</definedName>
    <definedName name="TemplateID1" localSheetId="0">#REF!</definedName>
    <definedName name="TemplateID1">#REF!</definedName>
    <definedName name="TemplateID2" localSheetId="0">#REF!</definedName>
    <definedName name="TemplateID2">#REF!</definedName>
    <definedName name="TemplateID3" localSheetId="0">#REF!</definedName>
    <definedName name="TemplateID3">#REF!</definedName>
    <definedName name="TemplateID4" localSheetId="0">#REF!</definedName>
    <definedName name="TemplateID4">#REF!</definedName>
    <definedName name="TemplateID5">[15]unitsets!$C$18</definedName>
    <definedName name="TemplateID6">[15]run!$C$14</definedName>
    <definedName name="TemplateID7" localSheetId="0">#REF!</definedName>
    <definedName name="TemplateID7">#REF!</definedName>
    <definedName name="TemplateNameColumn">'[15]Template List'!$B$3:$B$95</definedName>
    <definedName name="TemplateTypeColumn">'[15]Template List'!$A$3:$A$95</definedName>
    <definedName name="temprise">[15]unitsets!$B$12</definedName>
    <definedName name="test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_2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_2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_2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_2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_2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_2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2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2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2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1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_2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_2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_2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2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2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2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x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x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x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2x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_2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_2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_2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2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2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2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3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esting" localSheetId="0" hidden="1">{"detail305",#N/A,FALSE,"BI-305"}</definedName>
    <definedName name="testing" localSheetId="2" hidden="1">{"detail305",#N/A,FALSE,"BI-305"}</definedName>
    <definedName name="testing" localSheetId="3" hidden="1">{"detail305",#N/A,FALSE,"BI-305"}</definedName>
    <definedName name="testing" hidden="1">{"detail305",#N/A,FALSE,"BI-305"}</definedName>
    <definedName name="Tetoff1">#REF!</definedName>
    <definedName name="Tgpoff" localSheetId="0">#REF!</definedName>
    <definedName name="Tgpoff" localSheetId="2">#REF!</definedName>
    <definedName name="Tgpoff" localSheetId="3">#REF!</definedName>
    <definedName name="Tgpoff">#REF!</definedName>
    <definedName name="tgpy" localSheetId="0">#REF!</definedName>
    <definedName name="tgpy">#REF!</definedName>
    <definedName name="tgpyy" localSheetId="0">#REF!</definedName>
    <definedName name="tgpyy">#REF!</definedName>
    <definedName name="thww" localSheetId="0" hidden="1">{#N/A,#N/A,FALSE,"Production  - Total";#N/A,#N/A,FALSE,"Production  - Gulf";#N/A,#N/A,FALSE,"High lights - Gulf";#N/A,#N/A,FALSE,"Production - East";#N/A,#N/A,FALSE,"High lights - East"}</definedName>
    <definedName name="thww" localSheetId="2" hidden="1">{#N/A,#N/A,FALSE,"Production  - Total";#N/A,#N/A,FALSE,"Production  - Gulf";#N/A,#N/A,FALSE,"High lights - Gulf";#N/A,#N/A,FALSE,"Production - East";#N/A,#N/A,FALSE,"High lights - East"}</definedName>
    <definedName name="thww" localSheetId="3" hidden="1">{#N/A,#N/A,FALSE,"Production  - Total";#N/A,#N/A,FALSE,"Production  - Gulf";#N/A,#N/A,FALSE,"High lights - Gulf";#N/A,#N/A,FALSE,"Production - East";#N/A,#N/A,FALSE,"High lights - East"}</definedName>
    <definedName name="thww" hidden="1">{#N/A,#N/A,FALSE,"Production  - Total";#N/A,#N/A,FALSE,"Production  - Gulf";#N/A,#N/A,FALSE,"High lights - Gulf";#N/A,#N/A,FALSE,"Production - East";#N/A,#N/A,FALSE,"High lights - East"}</definedName>
    <definedName name="title">[46]INPUT!#REF!</definedName>
    <definedName name="TITLE2">'[47]   O&amp;M  FORECAST  SUMMARY   '!#REF!</definedName>
    <definedName name="titles">#REF!</definedName>
    <definedName name="TotalTemplates">'[15]Template List'!$B$1</definedName>
    <definedName name="towerchlorcost" localSheetId="0">#REF!</definedName>
    <definedName name="towerchlorcost">#REF!</definedName>
    <definedName name="towercl2cost" localSheetId="0">#REF!</definedName>
    <definedName name="towercl2cost">#REF!</definedName>
    <definedName name="tport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port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port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port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port_2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port_2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port_2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port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tx1c">[3]TX1!#REF!</definedName>
    <definedName name="Type_Curve_Factor" localSheetId="0">#REF!</definedName>
    <definedName name="Type_Curve_Factor" localSheetId="2">#REF!</definedName>
    <definedName name="Type_Curve_Factor" localSheetId="3">#REF!</definedName>
    <definedName name="Type_Curve_Factor">#REF!</definedName>
    <definedName name="Type_Curve_Factor_" localSheetId="0">#REF!</definedName>
    <definedName name="Type_Curve_Factor_">#REF!</definedName>
    <definedName name="tyrannis" localSheetId="2">'[8]TARGET Control'!#REF!</definedName>
    <definedName name="tyrannis" localSheetId="3">'[8]TARGET Control'!#REF!</definedName>
    <definedName name="tyrannis">'[20]TARGET Control'!#REF!</definedName>
    <definedName name="u" localSheetId="0">#REF!</definedName>
    <definedName name="u">#REF!</definedName>
    <definedName name="Unit">[15]unitsets!$B$3</definedName>
    <definedName name="Untitled" localSheetId="0">#REF!</definedName>
    <definedName name="Untitled">#REF!</definedName>
    <definedName name="unused">#REF!</definedName>
    <definedName name="UOMColumn1" localSheetId="0">#REF!</definedName>
    <definedName name="UOMColumn1">#REF!</definedName>
    <definedName name="UOMColumn2" localSheetId="0">#REF!</definedName>
    <definedName name="UOMColumn2">#REF!</definedName>
    <definedName name="UOMColumn3" localSheetId="0">#REF!</definedName>
    <definedName name="UOMColumn3">#REF!</definedName>
    <definedName name="UOMColumn4" localSheetId="0">#REF!</definedName>
    <definedName name="UOMColumn4">#REF!</definedName>
    <definedName name="UOMColumn5">[15]unitsets!$D$16:$D$56</definedName>
    <definedName name="UOMColumn6">[15]run!$D$12:$D$156</definedName>
    <definedName name="UOMColumn7" localSheetId="0">#REF!</definedName>
    <definedName name="UOMColumn7">#REF!</definedName>
    <definedName name="Upgrade" localSheetId="0">#REF!</definedName>
    <definedName name="Upgrade">#REF!</definedName>
    <definedName name="UPGRADE2" localSheetId="0">#REF!</definedName>
    <definedName name="UPGRADE2">#REF!</definedName>
    <definedName name="user_dir">[15]run!$C$9</definedName>
    <definedName name="user_fuel">[15]Instructions!$B$7</definedName>
    <definedName name="Utility_D_C">[8]Distribution!$K$10</definedName>
    <definedName name="Utility_Rate" localSheetId="0">#REF!</definedName>
    <definedName name="Utility_Rate" localSheetId="2">#REF!</definedName>
    <definedName name="Utility_Rate" localSheetId="3">#REF!</definedName>
    <definedName name="Utility_Rate">#REF!</definedName>
    <definedName name="ValueColumn1" localSheetId="0">#REF!</definedName>
    <definedName name="ValueColumn1">#REF!</definedName>
    <definedName name="ValueColumn2" localSheetId="0">#REF!</definedName>
    <definedName name="ValueColumn2">#REF!</definedName>
    <definedName name="ValueColumn3" localSheetId="0">#REF!</definedName>
    <definedName name="ValueColumn3">#REF!</definedName>
    <definedName name="ValueColumn4" localSheetId="0">#REF!</definedName>
    <definedName name="ValueColumn4">#REF!</definedName>
    <definedName name="ValueColumn5">[15]unitsets!$F$16:$F$56</definedName>
    <definedName name="ValueColumn6">[15]run!$F$12:$F$156</definedName>
    <definedName name="ValueColumn7" localSheetId="0">#REF!</definedName>
    <definedName name="ValueColumn7">#REF!</definedName>
    <definedName name="Valves">'[17]Drop Field Data'!$C$2:$C$7</definedName>
    <definedName name="wacc" localSheetId="2">[30]Assumptions!$E$68</definedName>
    <definedName name="wacc" localSheetId="3">[30]Assumptions!$E$68</definedName>
    <definedName name="wacc">[29]Assumptions!$E$68</definedName>
    <definedName name="walnut">#REF!</definedName>
    <definedName name="WBEGMONTH">#REF!</definedName>
    <definedName name="Well_Type" localSheetId="0">#REF!</definedName>
    <definedName name="Well_Type" localSheetId="2">#REF!</definedName>
    <definedName name="Well_Type" localSheetId="3">#REF!</definedName>
    <definedName name="Well_Type">#REF!</definedName>
    <definedName name="WENDMONTH">#REF!</definedName>
    <definedName name="WENDMONTHINT">#REF!</definedName>
    <definedName name="what" localSheetId="0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hat" localSheetId="2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hat" localSheetId="3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hat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hat_2" localSheetId="0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hat_2" localSheetId="2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hat_2" localSheetId="3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hat_2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here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here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here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here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here_2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here_2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here_2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here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holesale_Markets__EMT" localSheetId="0">#REF!</definedName>
    <definedName name="Wholesale_Markets__EMT">#REF!</definedName>
    <definedName name="WINTBEGMONTH">#REF!</definedName>
    <definedName name="Wiredb_AP_DB_List" localSheetId="0">#REF!</definedName>
    <definedName name="Wiredb_AP_DB_List">#REF!</definedName>
    <definedName name="WMONTH">#REF!</definedName>
    <definedName name="wrn.ALL." localSheetId="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3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Component._.Analy." localSheetId="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2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0" hidden="1">{#N/A,#N/A,FALSE,"SUMMARY";#N/A,#N/A,FALSE,"INPUTDATA";#N/A,#N/A,FALSE,"Condenser Performance"}</definedName>
    <definedName name="wrn.Condenser._.Summary." localSheetId="2" hidden="1">{#N/A,#N/A,FALSE,"SUMMARY";#N/A,#N/A,FALSE,"INPUTDATA";#N/A,#N/A,FALSE,"Condenser Performance"}</definedName>
    <definedName name="wrn.Condenser._.Summary." localSheetId="3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ST." localSheetId="0" hidden="1">{#N/A,#N/A,FALSE,"T COST";#N/A,#N/A,FALSE,"COST_FH"}</definedName>
    <definedName name="wrn.COST." localSheetId="2" hidden="1">{#N/A,#N/A,FALSE,"T COST";#N/A,#N/A,FALSE,"COST_FH"}</definedName>
    <definedName name="wrn.COST." localSheetId="3" hidden="1">{#N/A,#N/A,FALSE,"T COST";#N/A,#N/A,FALSE,"COST_FH"}</definedName>
    <definedName name="wrn.COST." hidden="1">{#N/A,#N/A,FALSE,"T COST";#N/A,#N/A,FALSE,"COST_FH"}</definedName>
    <definedName name="wrn.Engr._.Summary." localSheetId="0" hidden="1">{#N/A,#N/A,FALSE,"INPUTDATA";#N/A,#N/A,FALSE,"SUMMARY";#N/A,#N/A,FALSE,"CTAREP";#N/A,#N/A,FALSE,"CTBREP";#N/A,#N/A,FALSE,"TURBEFF";#N/A,#N/A,FALSE,"Condenser Performance"}</definedName>
    <definedName name="wrn.Engr._.Summary." localSheetId="2" hidden="1">{#N/A,#N/A,FALSE,"INPUTDATA";#N/A,#N/A,FALSE,"SUMMARY";#N/A,#N/A,FALSE,"CTAREP";#N/A,#N/A,FALSE,"CTBREP";#N/A,#N/A,FALSE,"TURBEFF";#N/A,#N/A,FALSE,"Condenser Performance"}</definedName>
    <definedName name="wrn.Engr._.Summary." localSheetId="3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RECINCOMESTMTS." localSheetId="0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rn.ERECINCOMESTMTS." localSheetId="2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rn.ERECINCOMESTMTS." localSheetId="3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rn.ERECINCOMESTMTS.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rn.ERECINCOMESTMTS._2" localSheetId="0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rn.ERECINCOMESTMTS._2" localSheetId="2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rn.ERECINCOMESTMTS._2" localSheetId="3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rn.ERECINCOMESTMTS._2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wrn.Exec._.Summary." localSheetId="0" hidden="1">{#N/A,#N/A,FALSE,"INPUTDATA";#N/A,#N/A,FALSE,"SUMMARY"}</definedName>
    <definedName name="wrn.Exec._.Summary." localSheetId="2" hidden="1">{#N/A,#N/A,FALSE,"INPUTDATA";#N/A,#N/A,FALSE,"SUMMARY"}</definedName>
    <definedName name="wrn.Exec._.Summary." localSheetId="3" hidden="1">{#N/A,#N/A,FALSE,"INPUTDATA";#N/A,#N/A,FALSE,"SUMMARY"}</definedName>
    <definedName name="wrn.Exec._.Summary." hidden="1">{#N/A,#N/A,FALSE,"INPUTDATA";#N/A,#N/A,FALSE,"SUMMARY"}</definedName>
    <definedName name="wrn.Exec1._.Summary" localSheetId="0" hidden="1">{#N/A,#N/A,FALSE,"INPUTDATA";#N/A,#N/A,FALSE,"SUMMARY"}</definedName>
    <definedName name="wrn.Exec1._.Summary" localSheetId="2" hidden="1">{#N/A,#N/A,FALSE,"INPUTDATA";#N/A,#N/A,FALSE,"SUMMARY"}</definedName>
    <definedName name="wrn.Exec1._.Summary" localSheetId="3" hidden="1">{#N/A,#N/A,FALSE,"INPUTDATA";#N/A,#N/A,FALSE,"SUMMARY"}</definedName>
    <definedName name="wrn.Exec1._.Summary" hidden="1">{#N/A,#N/A,FALSE,"INPUTDATA";#N/A,#N/A,FALSE,"SUMMARY"}</definedName>
    <definedName name="wrn.print.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print.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print.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print.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print._2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print._2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print._2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print.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.SUM._.OF._.UNIT._.3." localSheetId="0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2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3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rn2.print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2.print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2.print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2.print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2.print_2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2.print_2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2.print_2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2.print_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wrnn.print" localSheetId="0" hidden="1">{#N/A,#N/A,FALSE,"Production  - Total";#N/A,#N/A,FALSE,"Production  - Gulf";#N/A,#N/A,FALSE,"High lights - Gulf";#N/A,#N/A,FALSE,"Production - East";#N/A,#N/A,FALSE,"High lights - East"}</definedName>
    <definedName name="wrnn.print" localSheetId="2" hidden="1">{#N/A,#N/A,FALSE,"Production  - Total";#N/A,#N/A,FALSE,"Production  - Gulf";#N/A,#N/A,FALSE,"High lights - Gulf";#N/A,#N/A,FALSE,"Production - East";#N/A,#N/A,FALSE,"High lights - East"}</definedName>
    <definedName name="wrnn.print" localSheetId="3" hidden="1">{#N/A,#N/A,FALSE,"Production  - Total";#N/A,#N/A,FALSE,"Production  - Gulf";#N/A,#N/A,FALSE,"High lights - Gulf";#N/A,#N/A,FALSE,"Production - East";#N/A,#N/A,FALSE,"High lights - East"}</definedName>
    <definedName name="wrnn.print" hidden="1">{#N/A,#N/A,FALSE,"Production  - Total";#N/A,#N/A,FALSE,"Production  - Gulf";#N/A,#N/A,FALSE,"High lights - Gulf";#N/A,#N/A,FALSE,"Production - East";#N/A,#N/A,FALSE,"High lights - East"}</definedName>
    <definedName name="wrnn.print_2" localSheetId="0" hidden="1">{#N/A,#N/A,FALSE,"Production  - Total";#N/A,#N/A,FALSE,"Production  - Gulf";#N/A,#N/A,FALSE,"High lights - Gulf";#N/A,#N/A,FALSE,"Production - East";#N/A,#N/A,FALSE,"High lights - East"}</definedName>
    <definedName name="wrnn.print_2" localSheetId="2" hidden="1">{#N/A,#N/A,FALSE,"Production  - Total";#N/A,#N/A,FALSE,"Production  - Gulf";#N/A,#N/A,FALSE,"High lights - Gulf";#N/A,#N/A,FALSE,"Production - East";#N/A,#N/A,FALSE,"High lights - East"}</definedName>
    <definedName name="wrnn.print_2" localSheetId="3" hidden="1">{#N/A,#N/A,FALSE,"Production  - Total";#N/A,#N/A,FALSE,"Production  - Gulf";#N/A,#N/A,FALSE,"High lights - Gulf";#N/A,#N/A,FALSE,"Production - East";#N/A,#N/A,FALSE,"High lights - East"}</definedName>
    <definedName name="wrnn.print_2" hidden="1">{#N/A,#N/A,FALSE,"Production  - Total";#N/A,#N/A,FALSE,"Production  - Gulf";#N/A,#N/A,FALSE,"High lights - Gulf";#N/A,#N/A,FALSE,"Production - East";#N/A,#N/A,FALSE,"High lights - East"}</definedName>
    <definedName name="WV">#REF!</definedName>
    <definedName name="XLOPTvec" localSheetId="2">"12 14 1 125 1 0 1 1 1 1 1 1 0 0 1 0 0 0 0 0"</definedName>
    <definedName name="XLOPTvec" localSheetId="3">"7 12 1 125 1 0 1 1 1 1 1 1 0 0 1 0 0 0 0 0"</definedName>
    <definedName name="XLOPTvec">"12 14 1 125 1 0 1 1 1 1 1 1 0 0 1 0 0 0 0 0"</definedName>
    <definedName name="xx" localSheetId="0" hidden="1">{2;#N/A;"R13C16:R17C16";#N/A;"R13C14:R17C15";FALSE;FALSE;FALSE;95;#N/A;#N/A;"R13C19";#N/A;FALSE;FALSE;FALSE;FALSE;#N/A;"";#N/A;FALSE;"";"";#N/A;#N/A;#N/A}</definedName>
    <definedName name="xx" localSheetId="2" hidden="1">{2;#N/A;"R13C16:R17C16";#N/A;"R13C14:R17C15";FALSE;FALSE;FALSE;95;#N/A;#N/A;"R13C19";#N/A;FALSE;FALSE;FALSE;FALSE;#N/A;"";#N/A;FALSE;"";"";#N/A;#N/A;#N/A}</definedName>
    <definedName name="xx" localSheetId="3" hidden="1">{2;#N/A;"R13C16:R17C16";#N/A;"R13C14:R17C15";FALSE;FALSE;FALSE;95;#N/A;#N/A;"R13C19";#N/A;FALSE;FALSE;FALSE;FALSE;#N/A;"";#N/A;FALSE;"";"";#N/A;#N/A;#N/A}</definedName>
    <definedName name="xx" hidden="1">{2;#N/A;"R13C16:R17C16";#N/A;"R13C14:R17C15";FALSE;FALSE;FALSE;95;#N/A;#N/A;"R13C19";#N/A;FALSE;FALSE;FALSE;FALSE;#N/A;"";#N/A;FALSE;"";"";#N/A;#N/A;#N/A}</definedName>
    <definedName name="xxx" localSheetId="0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xxx" localSheetId="2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xxx" localSheetId="3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xxx" hidden="1">{"ERECCONSOLIDATED",#N/A,FALSE,"EREC REGION CONIS";"ERECCONSOLFCST",#N/A,FALSE,"EREC REGION CONIS";"GULFCOASTIS",#N/A,FALSE,"EREC REGION CONIS";"GULFCOASTFCST",#N/A,FALSE,"EREC REGION CONIS";"EASTIS",#N/A,FALSE,"EREC REGION CONIS";"EASTFCST",#N/A,FALSE,"EREC REGION CONIS";"virginiais",#N/A,FALSE,"EAST REGION";"VIRGINIAFCST",#N/A,FALSE,"EAST REGION";"KENTUCKYIS",#N/A,FALSE,"EAST REGION";"KENTUCKYFCST",#N/A,FALSE,"EAST REGION";"WESTIS",#N/A,FALSE,"EREC REGION CONIS";"WESTFCST",#N/A,FALSE,"EREC REGION CONIS";"PARENT",#N/A,FALSE,"EREC REGION CONIS";"PARENTFCST",#N/A,FALSE,"EREC REGION CONIS";"UDDIS",#N/A,FALSE,"EREC REGION CONIS";"UDDFCST",#N/A,FALSE,"EREC REGION CONIS";"HYDROIS",#N/A,FALSE,"EREC REGION CONIS";"HYDROFCST",#N/A,FALSE,"EREC REGION CONIS";"EQUITECHIS",#N/A,FALSE,"EREC REGION CONIS";"EQUITECHFCST",#N/A,FALSE,"EREC REGION CONIS";"OTHERIS",#N/A,FALSE,"EREC REGION CONIS";"OTHERFCST",#N/A,FALSE,"EREC REGION CONIS"}</definedName>
    <definedName name="xxx.detail" localSheetId="0" hidden="1">{"detail305",#N/A,FALSE,"BI-305"}</definedName>
    <definedName name="xxx.detail" localSheetId="2" hidden="1">{"detail305",#N/A,FALSE,"BI-305"}</definedName>
    <definedName name="xxx.detail" localSheetId="3" hidden="1">{"detail305",#N/A,FALSE,"BI-305"}</definedName>
    <definedName name="xxx.detail" hidden="1">{"detail305",#N/A,FALSE,"BI-305"}</definedName>
    <definedName name="xxx.directory" localSheetId="0" hidden="1">{"summary",#N/A,FALSE,"PCR DIRECTORY"}</definedName>
    <definedName name="xxx.directory" localSheetId="2" hidden="1">{"summary",#N/A,FALSE,"PCR DIRECTORY"}</definedName>
    <definedName name="xxx.directory" localSheetId="3" hidden="1">{"summary",#N/A,FALSE,"PCR DIRECTORY"}</definedName>
    <definedName name="xxx.directory" hidden="1">{"summary",#N/A,FALSE,"PCR DIRECTORY"}</definedName>
    <definedName name="xxx2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xxx2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xxx2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xxx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xxx3" localSheetId="0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xxx3" localSheetId="2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xxx3" localSheetId="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xxx3" hidden="1">{#N/A,#N/A,FALSE,"Production  - Total";#N/A,#N/A,FALSE,"Production  - Gulf";#N/A,#N/A,FALSE,"Production - East";#N/A,#N/A,FALSE,"Production  - Other";#N/A,#N/A,FALSE,"Reconciliation - Total";#N/A,#N/A,FALSE,"Reconciliation - Gulf";#N/A,#N/A,FALSE,"Reconciliation - East";#N/A,#N/A,FALSE,"Reconciliation - Other"}</definedName>
    <definedName name="xxx4" localSheetId="0" hidden="1">{#N/A,#N/A,FALSE,"Production  - Total";#N/A,#N/A,FALSE,"Production  - Gulf";#N/A,#N/A,FALSE,"High lights - Gulf";#N/A,#N/A,FALSE,"Production - East";#N/A,#N/A,FALSE,"High lights - East"}</definedName>
    <definedName name="xxx4" localSheetId="2" hidden="1">{#N/A,#N/A,FALSE,"Production  - Total";#N/A,#N/A,FALSE,"Production  - Gulf";#N/A,#N/A,FALSE,"High lights - Gulf";#N/A,#N/A,FALSE,"Production - East";#N/A,#N/A,FALSE,"High lights - East"}</definedName>
    <definedName name="xxx4" localSheetId="3" hidden="1">{#N/A,#N/A,FALSE,"Production  - Total";#N/A,#N/A,FALSE,"Production  - Gulf";#N/A,#N/A,FALSE,"High lights - Gulf";#N/A,#N/A,FALSE,"Production - East";#N/A,#N/A,FALSE,"High lights - East"}</definedName>
    <definedName name="xxx4" hidden="1">{#N/A,#N/A,FALSE,"Production  - Total";#N/A,#N/A,FALSE,"Production  - Gulf";#N/A,#N/A,FALSE,"High lights - Gulf";#N/A,#N/A,FALSE,"Production - East";#N/A,#N/A,FALSE,"High lights - East"}</definedName>
    <definedName name="Y2Q">'[48]Exhibit III'!$Z$1</definedName>
    <definedName name="you" localSheetId="0" hidden="1">{#N/A,#N/A,FALSE,"Production  - Total";#N/A,#N/A,FALSE,"Production  - Gulf";#N/A,#N/A,FALSE,"High lights - Gulf";#N/A,#N/A,FALSE,"Production - East";#N/A,#N/A,FALSE,"High lights - East"}</definedName>
    <definedName name="you" localSheetId="2" hidden="1">{#N/A,#N/A,FALSE,"Production  - Total";#N/A,#N/A,FALSE,"Production  - Gulf";#N/A,#N/A,FALSE,"High lights - Gulf";#N/A,#N/A,FALSE,"Production - East";#N/A,#N/A,FALSE,"High lights - East"}</definedName>
    <definedName name="you" localSheetId="3" hidden="1">{#N/A,#N/A,FALSE,"Production  - Total";#N/A,#N/A,FALSE,"Production  - Gulf";#N/A,#N/A,FALSE,"High lights - Gulf";#N/A,#N/A,FALSE,"Production - East";#N/A,#N/A,FALSE,"High lights - East"}</definedName>
    <definedName name="you" hidden="1">{#N/A,#N/A,FALSE,"Production  - Total";#N/A,#N/A,FALSE,"Production  - Gulf";#N/A,#N/A,FALSE,"High lights - Gulf";#N/A,#N/A,FALSE,"Production - East";#N/A,#N/A,FALSE,"High lights - East"}</definedName>
    <definedName name="you_2" localSheetId="0" hidden="1">{#N/A,#N/A,FALSE,"Production  - Total";#N/A,#N/A,FALSE,"Production  - Gulf";#N/A,#N/A,FALSE,"High lights - Gulf";#N/A,#N/A,FALSE,"Production - East";#N/A,#N/A,FALSE,"High lights - East"}</definedName>
    <definedName name="you_2" localSheetId="2" hidden="1">{#N/A,#N/A,FALSE,"Production  - Total";#N/A,#N/A,FALSE,"Production  - Gulf";#N/A,#N/A,FALSE,"High lights - Gulf";#N/A,#N/A,FALSE,"Production - East";#N/A,#N/A,FALSE,"High lights - East"}</definedName>
    <definedName name="you_2" localSheetId="3" hidden="1">{#N/A,#N/A,FALSE,"Production  - Total";#N/A,#N/A,FALSE,"Production  - Gulf";#N/A,#N/A,FALSE,"High lights - Gulf";#N/A,#N/A,FALSE,"Production - East";#N/A,#N/A,FALSE,"High lights - East"}</definedName>
    <definedName name="you_2" hidden="1">{#N/A,#N/A,FALSE,"Production  - Total";#N/A,#N/A,FALSE,"Production  - Gulf";#N/A,#N/A,FALSE,"High lights - Gulf";#N/A,#N/A,FALSE,"Production - East";#N/A,#N/A,FALSE,"High lights - East"}</definedName>
    <definedName name="you2" localSheetId="0" hidden="1">{#N/A,#N/A,FALSE,"Production  - Total";#N/A,#N/A,FALSE,"Production  - Gulf";#N/A,#N/A,FALSE,"High lights - Gulf";#N/A,#N/A,FALSE,"Production - East";#N/A,#N/A,FALSE,"High lights - East"}</definedName>
    <definedName name="you2" localSheetId="2" hidden="1">{#N/A,#N/A,FALSE,"Production  - Total";#N/A,#N/A,FALSE,"Production  - Gulf";#N/A,#N/A,FALSE,"High lights - Gulf";#N/A,#N/A,FALSE,"Production - East";#N/A,#N/A,FALSE,"High lights - East"}</definedName>
    <definedName name="you2" localSheetId="3" hidden="1">{#N/A,#N/A,FALSE,"Production  - Total";#N/A,#N/A,FALSE,"Production  - Gulf";#N/A,#N/A,FALSE,"High lights - Gulf";#N/A,#N/A,FALSE,"Production - East";#N/A,#N/A,FALSE,"High lights - East"}</definedName>
    <definedName name="you2" hidden="1">{#N/A,#N/A,FALSE,"Production  - Total";#N/A,#N/A,FALSE,"Production  - Gulf";#N/A,#N/A,FALSE,"High lights - Gulf";#N/A,#N/A,FALSE,"Production - East";#N/A,#N/A,FALSE,"High lights - East"}</definedName>
    <definedName name="YTD">#REF!</definedName>
    <definedName name="YTD_ACT00">[12]PriorMnthAct!$X$10:$AJ$109</definedName>
    <definedName name="YTD_ACTUAL">'[38]2000 ACTUAL'!$X$10:$AJ$109</definedName>
    <definedName name="YTD_FORECAST">[38]Forecast!$X$10:$AJ$109</definedName>
    <definedName name="YTD_PLAN">[38]PLAN!$X$10:$AJ$109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" l="1"/>
  <c r="D17" i="2"/>
  <c r="F17" i="3"/>
  <c r="E17" i="3"/>
  <c r="D17" i="3"/>
  <c r="D18" i="24" l="1"/>
  <c r="D15" i="24"/>
  <c r="D21" i="24" s="1"/>
  <c r="E19" i="24"/>
  <c r="F19" i="24" s="1"/>
  <c r="D16" i="25" l="1"/>
  <c r="E17" i="25"/>
  <c r="E12" i="24"/>
  <c r="E24" i="24"/>
  <c r="F24" i="24"/>
  <c r="E25" i="24"/>
  <c r="F25" i="24"/>
  <c r="E26" i="24"/>
  <c r="F26" i="24"/>
  <c r="F12" i="24" l="1"/>
  <c r="E15" i="24"/>
  <c r="E18" i="24"/>
  <c r="F18" i="24" l="1"/>
  <c r="F15" i="24"/>
  <c r="D20" i="23"/>
  <c r="D24" i="23" s="1"/>
  <c r="E20" i="25" s="1"/>
  <c r="E23" i="25" s="1"/>
  <c r="E16" i="24" s="1"/>
  <c r="F16" i="24" s="1"/>
  <c r="C32" i="22"/>
  <c r="C19" i="22"/>
  <c r="C34" i="22" l="1"/>
  <c r="C16" i="23" l="1"/>
  <c r="D26" i="24" s="1"/>
  <c r="D24" i="24" l="1"/>
  <c r="E15" i="2" l="1"/>
  <c r="F15" i="2" s="1"/>
  <c r="B12" i="12" l="1"/>
  <c r="B6" i="12"/>
  <c r="C4" i="12" s="1"/>
  <c r="C5" i="12" l="1"/>
  <c r="E5" i="12" s="1"/>
  <c r="E4" i="12"/>
  <c r="E6" i="12" l="1"/>
  <c r="A11" i="12" s="1"/>
  <c r="D11" i="12"/>
  <c r="C11" i="12" l="1"/>
  <c r="A14" i="12"/>
  <c r="I33" i="11" l="1"/>
  <c r="I29" i="11"/>
  <c r="H21" i="11" s="1"/>
  <c r="D22" i="11" s="1"/>
  <c r="D21" i="11"/>
  <c r="H14" i="11"/>
  <c r="D14" i="11"/>
  <c r="F21" i="11" l="1"/>
  <c r="J22" i="11"/>
  <c r="F8" i="11"/>
  <c r="F14" i="11"/>
  <c r="F16" i="11" l="1"/>
  <c r="D16" i="11" s="1"/>
  <c r="D15" i="11"/>
  <c r="J15" i="11" l="1"/>
  <c r="D8" i="11"/>
  <c r="E9" i="11" s="1"/>
  <c r="K66" i="10" l="1"/>
  <c r="K64" i="10"/>
  <c r="K60" i="10"/>
  <c r="J59" i="10"/>
  <c r="J57" i="10"/>
  <c r="I57" i="10"/>
  <c r="H57" i="10"/>
  <c r="K54" i="10"/>
  <c r="K53" i="10"/>
  <c r="K52" i="10"/>
  <c r="K51" i="10"/>
  <c r="J54" i="10"/>
  <c r="I54" i="10"/>
  <c r="H54" i="10"/>
  <c r="K48" i="10"/>
  <c r="K47" i="10"/>
  <c r="K46" i="10"/>
  <c r="K45" i="10"/>
  <c r="J48" i="10"/>
  <c r="I48" i="10"/>
  <c r="H48" i="10"/>
  <c r="K42" i="10"/>
  <c r="J42" i="10"/>
  <c r="I42" i="10"/>
  <c r="H42" i="10"/>
  <c r="K41" i="10"/>
  <c r="K40" i="10"/>
  <c r="K39" i="10"/>
  <c r="J67" i="10"/>
  <c r="K33" i="10"/>
  <c r="K32" i="10"/>
  <c r="K31" i="10"/>
  <c r="J34" i="10"/>
  <c r="I34" i="10"/>
  <c r="H34" i="10"/>
  <c r="K27" i="10"/>
  <c r="I25" i="10"/>
  <c r="H25" i="10"/>
  <c r="I24" i="10"/>
  <c r="H24" i="10"/>
  <c r="K21" i="10"/>
  <c r="J21" i="10"/>
  <c r="I21" i="10"/>
  <c r="H21" i="10"/>
  <c r="K20" i="10"/>
  <c r="K19" i="10"/>
  <c r="K18" i="10"/>
  <c r="K15" i="10"/>
  <c r="J15" i="10"/>
  <c r="I15" i="10"/>
  <c r="H15" i="10"/>
  <c r="K14" i="10"/>
  <c r="K13" i="10"/>
  <c r="K12" i="10"/>
  <c r="K9" i="10"/>
  <c r="K8" i="10"/>
  <c r="K7" i="10"/>
  <c r="K6" i="10"/>
  <c r="J9" i="10"/>
  <c r="I9" i="10"/>
  <c r="H9" i="10"/>
  <c r="D67" i="10"/>
  <c r="E66" i="10"/>
  <c r="E64" i="10"/>
  <c r="C58" i="10"/>
  <c r="D60" i="10" s="1"/>
  <c r="C57" i="10"/>
  <c r="B58" i="10"/>
  <c r="B57" i="10"/>
  <c r="D54" i="10"/>
  <c r="C54" i="10"/>
  <c r="B54" i="10"/>
  <c r="E54" i="10"/>
  <c r="E53" i="10"/>
  <c r="E52" i="10"/>
  <c r="E51" i="10"/>
  <c r="E48" i="10"/>
  <c r="D48" i="10"/>
  <c r="C48" i="10"/>
  <c r="B48" i="10"/>
  <c r="E47" i="10"/>
  <c r="E46" i="10"/>
  <c r="E45" i="10"/>
  <c r="E42" i="10"/>
  <c r="D42" i="10"/>
  <c r="C42" i="10"/>
  <c r="B42" i="10"/>
  <c r="E41" i="10"/>
  <c r="E40" i="10"/>
  <c r="E39" i="10"/>
  <c r="D34" i="10"/>
  <c r="C34" i="10"/>
  <c r="B34" i="10"/>
  <c r="E33" i="10"/>
  <c r="E32" i="10"/>
  <c r="E31" i="10"/>
  <c r="C33" i="10"/>
  <c r="C24" i="10"/>
  <c r="C27" i="10" s="1"/>
  <c r="B24" i="10"/>
  <c r="E21" i="10"/>
  <c r="E20" i="10"/>
  <c r="E19" i="10"/>
  <c r="E18" i="10"/>
  <c r="D21" i="10"/>
  <c r="C21" i="10"/>
  <c r="B21" i="10"/>
  <c r="B26" i="10" l="1"/>
  <c r="D27" i="10"/>
  <c r="E59" i="10"/>
  <c r="B60" i="10"/>
  <c r="E57" i="10"/>
  <c r="C60" i="10"/>
  <c r="C59" i="10"/>
  <c r="D57" i="10"/>
  <c r="H27" i="10"/>
  <c r="H26" i="10"/>
  <c r="J24" i="10"/>
  <c r="I26" i="10"/>
  <c r="K26" i="10" s="1"/>
  <c r="I27" i="10"/>
  <c r="J27" i="10"/>
  <c r="K25" i="10"/>
  <c r="J25" i="10"/>
  <c r="H59" i="10"/>
  <c r="H60" i="10"/>
  <c r="H58" i="10"/>
  <c r="K57" i="10"/>
  <c r="I59" i="10"/>
  <c r="I60" i="10"/>
  <c r="I58" i="10"/>
  <c r="K59" i="10"/>
  <c r="J60" i="10"/>
  <c r="D58" i="10"/>
  <c r="K24" i="10"/>
  <c r="E58" i="10"/>
  <c r="B59" i="10"/>
  <c r="D24" i="10"/>
  <c r="D25" i="10" s="1"/>
  <c r="E24" i="10"/>
  <c r="E25" i="10" s="1"/>
  <c r="B27" i="10"/>
  <c r="C25" i="10"/>
  <c r="C26" i="10" s="1"/>
  <c r="E26" i="10" s="1"/>
  <c r="B25" i="10"/>
  <c r="E15" i="10"/>
  <c r="E14" i="10"/>
  <c r="E13" i="10"/>
  <c r="E12" i="10"/>
  <c r="D15" i="10"/>
  <c r="C15" i="10"/>
  <c r="B15" i="10"/>
  <c r="E9" i="10"/>
  <c r="C9" i="10"/>
  <c r="B9" i="10"/>
  <c r="E8" i="10"/>
  <c r="D9" i="10" s="1"/>
  <c r="E7" i="10"/>
  <c r="E6" i="10"/>
  <c r="K58" i="10" l="1"/>
  <c r="J58" i="10"/>
  <c r="E13" i="3"/>
  <c r="F13" i="3" s="1"/>
  <c r="I10" i="7" l="1"/>
  <c r="I12" i="7" s="1"/>
  <c r="G11" i="7" l="1"/>
  <c r="G26" i="7"/>
  <c r="G13" i="7"/>
  <c r="G10" i="7"/>
  <c r="G16" i="7" s="1"/>
  <c r="G18" i="7" s="1"/>
  <c r="G20" i="7" s="1"/>
  <c r="I19" i="7"/>
  <c r="I20" i="7" s="1"/>
  <c r="G12" i="7" l="1"/>
  <c r="G14" i="7" s="1"/>
  <c r="G22" i="7" s="1"/>
  <c r="A13" i="7" l="1"/>
  <c r="I13" i="7" s="1"/>
  <c r="I14" i="7" s="1"/>
  <c r="E25" i="3"/>
  <c r="F25" i="3" s="1"/>
  <c r="D6" i="9" l="1"/>
  <c r="D4" i="9"/>
  <c r="D3" i="9"/>
  <c r="D2" i="9"/>
  <c r="D5" i="9" s="1"/>
  <c r="B5" i="9"/>
  <c r="B7" i="9" s="1"/>
  <c r="C5" i="9" l="1"/>
  <c r="D7" i="9"/>
  <c r="C7" i="9" s="1"/>
  <c r="D18" i="4" l="1"/>
  <c r="D21" i="4" s="1"/>
  <c r="E15" i="4"/>
  <c r="F15" i="4" l="1"/>
  <c r="B9" i="8" l="1"/>
  <c r="B3" i="8"/>
  <c r="B5" i="8" s="1"/>
  <c r="A34" i="7" l="1"/>
  <c r="A33" i="7"/>
  <c r="A32" i="7"/>
  <c r="A31" i="7"/>
  <c r="A35" i="7" l="1"/>
  <c r="A25" i="7" s="1"/>
  <c r="A26" i="7" l="1"/>
  <c r="A11" i="7"/>
  <c r="A10" i="7"/>
  <c r="A16" i="7" s="1"/>
  <c r="A18" i="7" s="1"/>
  <c r="A20" i="7" l="1"/>
  <c r="C20" i="7"/>
  <c r="D20" i="7"/>
  <c r="D22" i="7" s="1"/>
  <c r="A12" i="7"/>
  <c r="A14" i="7" l="1"/>
  <c r="C14" i="7"/>
  <c r="C22" i="7" s="1"/>
  <c r="A22" i="7"/>
  <c r="D27" i="7" l="1"/>
  <c r="D28" i="7" s="1"/>
  <c r="C27" i="7"/>
  <c r="C28" i="7" s="1"/>
  <c r="A27" i="7"/>
  <c r="A28" i="7" l="1"/>
  <c r="I27" i="7"/>
  <c r="I28" i="7" s="1"/>
  <c r="I30" i="7" s="1"/>
  <c r="G27" i="7"/>
  <c r="G28" i="7" s="1"/>
  <c r="G30" i="7" s="1"/>
  <c r="E14" i="3" l="1"/>
  <c r="F14" i="3" s="1"/>
  <c r="D22" i="4"/>
  <c r="E20" i="4" s="1"/>
  <c r="E13" i="4"/>
  <c r="E18" i="4" s="1"/>
  <c r="E21" i="4" s="1"/>
  <c r="E22" i="4" l="1"/>
  <c r="F20" i="4" s="1"/>
  <c r="F13" i="4"/>
  <c r="F18" i="4" s="1"/>
  <c r="F21" i="4" s="1"/>
  <c r="F15" i="3"/>
  <c r="D15" i="3"/>
  <c r="E15" i="3"/>
  <c r="F19" i="3" l="1"/>
  <c r="F22" i="4"/>
  <c r="E17" i="2" l="1"/>
  <c r="F17" i="2" s="1"/>
  <c r="C14" i="23"/>
  <c r="D25" i="24" s="1"/>
  <c r="D19" i="3"/>
  <c r="E19" i="3"/>
  <c r="D24" i="4"/>
  <c r="D21" i="3" s="1"/>
  <c r="D23" i="3" l="1"/>
  <c r="D27" i="24" s="1"/>
  <c r="D28" i="24" s="1"/>
  <c r="D27" i="3" l="1"/>
  <c r="D21" i="2" s="1"/>
  <c r="C18" i="23" s="1"/>
  <c r="C20" i="23" s="1"/>
  <c r="E24" i="4"/>
  <c r="E21" i="3" s="1"/>
  <c r="E23" i="3" l="1"/>
  <c r="E27" i="24" s="1"/>
  <c r="E28" i="24" s="1"/>
  <c r="E27" i="3" l="1"/>
  <c r="E21" i="2" s="1"/>
  <c r="F24" i="4"/>
  <c r="F21" i="3" s="1"/>
  <c r="D23" i="2"/>
  <c r="F23" i="3" l="1"/>
  <c r="F27" i="24" s="1"/>
  <c r="F28" i="24" s="1"/>
  <c r="E25" i="2" l="1"/>
  <c r="F25" i="2" s="1"/>
  <c r="C22" i="23"/>
  <c r="C24" i="23" s="1"/>
  <c r="D20" i="25" s="1"/>
  <c r="D22" i="25" s="1"/>
  <c r="D27" i="2"/>
  <c r="D36" i="24" s="1"/>
  <c r="F27" i="3"/>
  <c r="F21" i="2" s="1"/>
  <c r="E23" i="2"/>
  <c r="D25" i="25" l="1"/>
  <c r="E27" i="2"/>
  <c r="E36" i="24" s="1"/>
  <c r="E13" i="24" l="1"/>
  <c r="E21" i="24" s="1"/>
  <c r="F23" i="2"/>
  <c r="F13" i="24" l="1"/>
  <c r="F21" i="24" s="1"/>
  <c r="D38" i="24"/>
  <c r="D30" i="24"/>
  <c r="F27" i="2"/>
  <c r="F36" i="24" s="1"/>
  <c r="D32" i="24" l="1"/>
  <c r="D34" i="24" s="1"/>
  <c r="E38" i="24"/>
  <c r="E30" i="24"/>
  <c r="F38" i="24"/>
  <c r="F30" i="24"/>
  <c r="F32" i="24" l="1"/>
  <c r="F34" i="24" s="1"/>
  <c r="E32" i="24"/>
  <c r="E34" i="24"/>
</calcChain>
</file>

<file path=xl/sharedStrings.xml><?xml version="1.0" encoding="utf-8"?>
<sst xmlns="http://schemas.openxmlformats.org/spreadsheetml/2006/main" count="531" uniqueCount="225">
  <si>
    <t>Equitrans, L.P.</t>
  </si>
  <si>
    <t>Ohio Valley Connector Expansion Project</t>
  </si>
  <si>
    <t>Docket No. CP22-___-000</t>
  </si>
  <si>
    <t>Page 1 of 6</t>
  </si>
  <si>
    <t>Exhibit N</t>
  </si>
  <si>
    <t>Revenue, Expenses and Income</t>
  </si>
  <si>
    <t>Line No.</t>
  </si>
  <si>
    <t>Description</t>
  </si>
  <si>
    <t>Notes</t>
  </si>
  <si>
    <t>Year 1</t>
  </si>
  <si>
    <t>Year 2</t>
  </si>
  <si>
    <t>Year 3</t>
  </si>
  <si>
    <t>(Col. 1)</t>
  </si>
  <si>
    <t>(Col. 2)</t>
  </si>
  <si>
    <t>(Col. 3)</t>
  </si>
  <si>
    <t>(Col. 4)</t>
  </si>
  <si>
    <t>(Col. 5)</t>
  </si>
  <si>
    <t>Contracted MDQ, Dth/d</t>
  </si>
  <si>
    <t>Reservation Rate, $/Dth/Month</t>
  </si>
  <si>
    <t>Winter Throughput</t>
  </si>
  <si>
    <t>Usage Rate, $/Dth</t>
  </si>
  <si>
    <t>Base Throughput</t>
  </si>
  <si>
    <t>Total Revenues</t>
  </si>
  <si>
    <t>Expenses:</t>
  </si>
  <si>
    <t>Operation and Maintenance</t>
  </si>
  <si>
    <t>Depreciation Expense</t>
  </si>
  <si>
    <t>Other Taxes</t>
  </si>
  <si>
    <t>Interest Expense</t>
  </si>
  <si>
    <t>5.25% * Rate Base</t>
  </si>
  <si>
    <t>Total Expenses</t>
  </si>
  <si>
    <t>Taxable Income</t>
  </si>
  <si>
    <t>Line 5 - Line 10</t>
  </si>
  <si>
    <t>Income Tax at 26.22%</t>
  </si>
  <si>
    <t>Net Income</t>
  </si>
  <si>
    <t>Cost of Service</t>
  </si>
  <si>
    <t>Exhibit P</t>
  </si>
  <si>
    <t>Over/(Under) Recovery</t>
  </si>
  <si>
    <t>Line 5 - Line 14</t>
  </si>
  <si>
    <t>Calculation of Rates</t>
  </si>
  <si>
    <t>Schedule 1</t>
  </si>
  <si>
    <t>Reservation</t>
  </si>
  <si>
    <t>Usage</t>
  </si>
  <si>
    <t>Firm Transportation Reservation Determinants (Dth/day)</t>
  </si>
  <si>
    <t>1/</t>
  </si>
  <si>
    <t>Annual Firm Transportation Reservation Determinants (Dth)</t>
  </si>
  <si>
    <t>Annual Firm Transportation Usage Determinants (Dth)</t>
  </si>
  <si>
    <t>Transportation Rate Derivation</t>
  </si>
  <si>
    <t>Page 2 line 7</t>
  </si>
  <si>
    <t>Monthly Incremental Firm Transportation Reservation Rate</t>
  </si>
  <si>
    <t>Incremental Firm Transportation Usage Rate</t>
  </si>
  <si>
    <t>100% Load Factor Incremental Interruptible Transportation Rate</t>
  </si>
  <si>
    <t>1/ design capacity of Ohio Valley Connector Expansion Facilities</t>
  </si>
  <si>
    <t>Page 2 of 6</t>
  </si>
  <si>
    <t>Classification of Costs Between Fixed and Variable</t>
  </si>
  <si>
    <t>Schedule 2</t>
  </si>
  <si>
    <t>Fixed</t>
  </si>
  <si>
    <t>Variable</t>
  </si>
  <si>
    <t>Operation and Maintenance Expense</t>
  </si>
  <si>
    <t>Depreciation Expense at 2.5%</t>
  </si>
  <si>
    <t>Pretax Return</t>
  </si>
  <si>
    <t>Total Cost of Service before IT Revenue Credits</t>
  </si>
  <si>
    <t>IT Revenue Credits</t>
  </si>
  <si>
    <t>Total Cost of Service</t>
  </si>
  <si>
    <t>Page 3 of 6</t>
  </si>
  <si>
    <t>Classification of Costs Between Labor and Non-Labor</t>
  </si>
  <si>
    <t>Schedule 3</t>
  </si>
  <si>
    <t>FERC Account</t>
  </si>
  <si>
    <t>Expense</t>
  </si>
  <si>
    <t>Operating supervision and engineering</t>
  </si>
  <si>
    <t>Compressor station labor and expenses</t>
  </si>
  <si>
    <t>Mains expenses</t>
  </si>
  <si>
    <t>Measuring and regulating station expenses</t>
  </si>
  <si>
    <t>Maintenance of mains</t>
  </si>
  <si>
    <t>Maintenance of compressor station equipment</t>
  </si>
  <si>
    <t>Injuries and damages</t>
  </si>
  <si>
    <t>Employee pensions and benefits</t>
  </si>
  <si>
    <t>Total Labor Costs</t>
  </si>
  <si>
    <t>Office supplies and expenses</t>
  </si>
  <si>
    <t>Outside services employed</t>
  </si>
  <si>
    <t>Property insurance</t>
  </si>
  <si>
    <t>Miscellaneous general expenses</t>
  </si>
  <si>
    <t>Rents</t>
  </si>
  <si>
    <t>Maintenance of general plant</t>
  </si>
  <si>
    <t>Non-Labor Costs</t>
  </si>
  <si>
    <t>Total</t>
  </si>
  <si>
    <t>Page 4 of 6</t>
  </si>
  <si>
    <t>Combined</t>
  </si>
  <si>
    <t>Page 3 line 9</t>
  </si>
  <si>
    <t>1/ Projected IT revenues which are credited to the cost of service</t>
  </si>
  <si>
    <t>Page 5 of 6</t>
  </si>
  <si>
    <t>Rate Base and Return</t>
  </si>
  <si>
    <t>Gross Plant</t>
  </si>
  <si>
    <t>Exhibit K</t>
  </si>
  <si>
    <t>Less:  Land and Line Pack</t>
  </si>
  <si>
    <t>Gross Plant (Depreciable)</t>
  </si>
  <si>
    <t>Accumulated Depreciation</t>
  </si>
  <si>
    <t>Net Plant</t>
  </si>
  <si>
    <t>Average Accumulated Deferred Taxes</t>
  </si>
  <si>
    <t>Page 4 line 8</t>
  </si>
  <si>
    <t>Total Rate Base</t>
  </si>
  <si>
    <t>Pretax Return Rate</t>
  </si>
  <si>
    <t>1/ established in Equitrans last rate case Docket No. RP05-164</t>
  </si>
  <si>
    <t>Page 6 of 6</t>
  </si>
  <si>
    <t>Deferred Income Taxes</t>
  </si>
  <si>
    <t>Schedule 4</t>
  </si>
  <si>
    <t>Plant excluding Equity AFUDC</t>
  </si>
  <si>
    <t>Book Rate</t>
  </si>
  <si>
    <t>Tax Rate</t>
  </si>
  <si>
    <t>Current Year Book to Tax Difference</t>
  </si>
  <si>
    <t>Beginning Balance</t>
  </si>
  <si>
    <t>Current Deferred Taxes @ 26.22%</t>
  </si>
  <si>
    <t>Ending Balance</t>
  </si>
  <si>
    <t>1/ 15 years MACRS</t>
  </si>
  <si>
    <t>AFUDC</t>
  </si>
  <si>
    <t>Rate of Return on Equity</t>
  </si>
  <si>
    <t>For Reference</t>
  </si>
  <si>
    <t>OVC</t>
  </si>
  <si>
    <t>East Side Expansion</t>
  </si>
  <si>
    <t>2013 Transmission Expenses (4Q2013 Form 2 Page 323)</t>
  </si>
  <si>
    <t>853 (Transmission) Compressor Station Labor &amp; Expenses</t>
  </si>
  <si>
    <t>854 (Transmission) Gas for Compressor Station Fuel</t>
  </si>
  <si>
    <t>855 (Transmission) Other Fuel and Power for Comrpessor Stations</t>
  </si>
  <si>
    <t>864 (Transmission) Maintenance of Compressor Station Equipment</t>
  </si>
  <si>
    <t>HP (Blacksville, Pratt, Jefferson)</t>
  </si>
  <si>
    <t>Pratt</t>
  </si>
  <si>
    <t>per HP</t>
  </si>
  <si>
    <t>Plasma + Corona Compression</t>
  </si>
  <si>
    <t>miles (didn't include AVC since it was only owned for 14 days)</t>
  </si>
  <si>
    <t>per mile</t>
  </si>
  <si>
    <t>Transmission pipelines</t>
  </si>
  <si>
    <t>O&amp;M associated with OVC Assets</t>
  </si>
  <si>
    <t>2013 Total A&amp;G Expenses (4Q2013 Form 2 Page 325)</t>
  </si>
  <si>
    <t>Total Utility Plant (4Q2013 Form 2 Page 110)</t>
  </si>
  <si>
    <t>SG&amp;A per $ of Utility Plant</t>
  </si>
  <si>
    <t>OVC Plant</t>
  </si>
  <si>
    <t>AVC Assets</t>
  </si>
  <si>
    <t>Transmission Base</t>
  </si>
  <si>
    <t>Transmission Modernization</t>
  </si>
  <si>
    <t>Storage Base</t>
  </si>
  <si>
    <t>Storage Modernization</t>
  </si>
  <si>
    <t>Utility Plant</t>
  </si>
  <si>
    <t>CWIP</t>
  </si>
  <si>
    <t>Total Utility Plant</t>
  </si>
  <si>
    <t>Accum Depr</t>
  </si>
  <si>
    <t>Net Utility Plant</t>
  </si>
  <si>
    <t>ADIT</t>
  </si>
  <si>
    <t>MDQ</t>
  </si>
  <si>
    <t>Rate</t>
  </si>
  <si>
    <t>Mobley</t>
  </si>
  <si>
    <t>Marion/Eastside</t>
  </si>
  <si>
    <t>Pluto</t>
  </si>
  <si>
    <t>Applegate</t>
  </si>
  <si>
    <t>OVC ITS Rate</t>
  </si>
  <si>
    <t>Winter Max Usage</t>
  </si>
  <si>
    <t>Max Authorized OVT</t>
  </si>
  <si>
    <t>Mainline Contract</t>
  </si>
  <si>
    <t>ML</t>
  </si>
  <si>
    <t>Sunrise</t>
  </si>
  <si>
    <t>AVC</t>
  </si>
  <si>
    <t>Sunrise Contract</t>
  </si>
  <si>
    <t>AVC Contract</t>
  </si>
  <si>
    <t>OVC Contract</t>
  </si>
  <si>
    <t>Winter Min Usage</t>
  </si>
  <si>
    <t>Base Max Usage</t>
  </si>
  <si>
    <t>Base Authorized OVT</t>
  </si>
  <si>
    <t>Base Min Usage</t>
  </si>
  <si>
    <t>EQM</t>
  </si>
  <si>
    <t xml:space="preserve"> </t>
  </si>
  <si>
    <t>CALCULATION OF INTERIM AFUDC RATE FOR OVC  (using EQMs Q3 10Q Consolidated Balances)</t>
  </si>
  <si>
    <t>=</t>
  </si>
  <si>
    <t>Ai (debt acct 928010)</t>
  </si>
  <si>
    <t>+</t>
  </si>
  <si>
    <t>Ae (equity acct 910200)</t>
  </si>
  <si>
    <t xml:space="preserve">= </t>
  </si>
  <si>
    <t>Ai</t>
  </si>
  <si>
    <t>=  Gross Rate for Borrowed Funds</t>
  </si>
  <si>
    <t xml:space="preserve">    </t>
  </si>
  <si>
    <t>s ( S / W )</t>
  </si>
  <si>
    <t>d ( D / D + P + C )</t>
  </si>
  <si>
    <t>*</t>
  </si>
  <si>
    <t>( 1 - S / W )</t>
  </si>
  <si>
    <t>Monthly Rate - debt acct 928010 (FERC 432010)</t>
  </si>
  <si>
    <t>REPRESENTS YEARLY RATE FOR A/C 432.0</t>
  </si>
  <si>
    <t>Ae</t>
  </si>
  <si>
    <t>= Gross Rate for Other Funds</t>
  </si>
  <si>
    <t>[ p ( P / D + P + C )</t>
  </si>
  <si>
    <t>r ( C / D + P + C )</t>
  </si>
  <si>
    <t>Monthly Rate - equity acct 910200 (FERC 419100)</t>
  </si>
  <si>
    <t>REPRESENTS YEARLY RATE FOR A/C 419.1</t>
  </si>
  <si>
    <t>KEY</t>
  </si>
  <si>
    <t>r</t>
  </si>
  <si>
    <t>From Equitran's last rate case</t>
  </si>
  <si>
    <t xml:space="preserve">     From rate case (if done &amp; settlement received)</t>
  </si>
  <si>
    <t>C</t>
  </si>
  <si>
    <t>Common Equity</t>
  </si>
  <si>
    <t>EQM Equity from Q3 10Q BS</t>
  </si>
  <si>
    <t>d</t>
  </si>
  <si>
    <t>Long Term Debt Interest Rate</t>
  </si>
  <si>
    <t>EQM Long Term Debt Rate</t>
  </si>
  <si>
    <t>D</t>
  </si>
  <si>
    <t>Long Term Debt</t>
  </si>
  <si>
    <t>EQM Long Term Debt from Q3 10Q BS</t>
  </si>
  <si>
    <t>p</t>
  </si>
  <si>
    <t>Preferred Stock Cost Rate</t>
  </si>
  <si>
    <t>P</t>
  </si>
  <si>
    <t xml:space="preserve">Preferred Stock </t>
  </si>
  <si>
    <t>s</t>
  </si>
  <si>
    <t>Short Term Debt Interest Rate</t>
  </si>
  <si>
    <t>S</t>
  </si>
  <si>
    <t>Short Term Debt</t>
  </si>
  <si>
    <t>W</t>
  </si>
  <si>
    <t>Construction Work in Progress (A/C 107) 3-Month Average</t>
  </si>
  <si>
    <t>Didn't calculate yet because there is no short term debt</t>
  </si>
  <si>
    <t>Capital Structure and Rate of Return</t>
  </si>
  <si>
    <t>Rate Base</t>
  </si>
  <si>
    <t>Capital Structure</t>
  </si>
  <si>
    <t>Cost</t>
  </si>
  <si>
    <t>Weighted Cost</t>
  </si>
  <si>
    <t>(1)</t>
  </si>
  <si>
    <t>(2)</t>
  </si>
  <si>
    <t>(3)</t>
  </si>
  <si>
    <t>(4)</t>
  </si>
  <si>
    <t xml:space="preserve">ROR + </t>
  </si>
  <si>
    <t>Combined Effective Tax Rate (ROR - Weighted Debt %)</t>
  </si>
  <si>
    <t>(1 - Combined Effective Tax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</si>
</sst>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#,##0;\(#,##0\);\ &quot;-&quot;"/>
    <numFmt numFmtId="168" formatCode="_(* #,##0.000_);_(* \(#,##0.000\);_(* &quot;-&quot;??_);_(@_)"/>
    <numFmt numFmtId="169" formatCode="0.00000000"/>
    <numFmt numFmtId="170" formatCode="0.0000%"/>
    <numFmt numFmtId="171" formatCode="#,##0.0000_);\(#,##0.0000\)"/>
    <numFmt numFmtId="172" formatCode="0.000%"/>
    <numFmt numFmtId="181" formatCode="0.000"/>
    <numFmt numFmtId="182" formatCode="0_);\(0\)"/>
    <numFmt numFmtId="183" formatCode="_(* #,##0.0000_);_(* \(#,##0.0000\);_(* &quot;-&quot;??_);_(@_)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2"/>
      <name val="Calibri"/>
      <family val="2"/>
    </font>
    <font>
      <b/>
      <u/>
      <sz val="12"/>
      <name val="Calibri"/>
      <family val="2"/>
    </font>
    <font>
      <b/>
      <sz val="14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rgb="FF1F497D"/>
      <name val="Calibri"/>
      <family val="2"/>
    </font>
    <font>
      <b/>
      <sz val="10"/>
      <color rgb="FFFF0000"/>
      <name val="Arial"/>
      <family val="2"/>
    </font>
    <font>
      <b/>
      <i/>
      <sz val="10"/>
      <color indexed="10"/>
      <name val="Arial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b/>
      <sz val="14"/>
      <color indexed="10"/>
      <name val="Arial"/>
      <family val="2"/>
    </font>
    <font>
      <sz val="11"/>
      <color theme="1"/>
      <name val="Calibri"/>
    </font>
    <font>
      <sz val="12"/>
      <name val="Arial MT"/>
    </font>
    <font>
      <sz val="11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sz val="11"/>
      <color theme="1"/>
      <name val="Times New Roman"/>
      <family val="1"/>
    </font>
    <font>
      <sz val="11"/>
      <color theme="0" tint="-0.1499984740745262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u/>
      <sz val="12"/>
      <name val="Times New Roman"/>
      <family val="1"/>
    </font>
    <font>
      <sz val="12"/>
      <color theme="0" tint="-0.1499984740745262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color rgb="FFFF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10" fillId="0" borderId="0"/>
    <xf numFmtId="0" fontId="10" fillId="0" borderId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5" fillId="23" borderId="7" applyNumberFormat="0" applyFont="0" applyAlignment="0" applyProtection="0"/>
    <xf numFmtId="0" fontId="19" fillId="20" borderId="8" applyNumberFormat="0" applyAlignment="0" applyProtection="0"/>
    <xf numFmtId="0" fontId="10" fillId="0" borderId="0"/>
    <xf numFmtId="9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4" fillId="0" borderId="0"/>
    <xf numFmtId="44" fontId="3" fillId="0" borderId="0" applyFont="0" applyFill="0" applyBorder="0" applyAlignment="0" applyProtection="0"/>
    <xf numFmtId="0" fontId="4" fillId="0" borderId="0"/>
    <xf numFmtId="0" fontId="23" fillId="0" borderId="0"/>
    <xf numFmtId="167" fontId="29" fillId="0" borderId="0">
      <alignment horizontal="center" vertical="center"/>
    </xf>
    <xf numFmtId="0" fontId="3" fillId="0" borderId="0"/>
    <xf numFmtId="9" fontId="3" fillId="0" borderId="0" applyFont="0" applyFill="0" applyBorder="0" applyAlignment="0" applyProtection="0"/>
    <xf numFmtId="0" fontId="30" fillId="26" borderId="0" applyAlignment="0" applyProtection="0"/>
    <xf numFmtId="0" fontId="2" fillId="0" borderId="0"/>
    <xf numFmtId="44" fontId="2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9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1">
    <xf numFmtId="0" fontId="0" fillId="0" borderId="0" xfId="0"/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165" fontId="24" fillId="0" borderId="0" xfId="28" applyNumberFormat="1" applyFont="1"/>
    <xf numFmtId="164" fontId="24" fillId="0" borderId="0" xfId="37" applyNumberFormat="1" applyFont="1" applyBorder="1"/>
    <xf numFmtId="164" fontId="24" fillId="0" borderId="10" xfId="37" applyNumberFormat="1" applyFont="1" applyBorder="1"/>
    <xf numFmtId="164" fontId="24" fillId="0" borderId="11" xfId="37" applyNumberFormat="1" applyFont="1" applyBorder="1"/>
    <xf numFmtId="10" fontId="24" fillId="0" borderId="0" xfId="53" applyNumberFormat="1" applyFont="1" applyBorder="1"/>
    <xf numFmtId="0" fontId="24" fillId="0" borderId="0" xfId="0" applyFont="1" applyAlignment="1">
      <alignment horizontal="left"/>
    </xf>
    <xf numFmtId="165" fontId="27" fillId="0" borderId="0" xfId="28" applyNumberFormat="1" applyFont="1"/>
    <xf numFmtId="0" fontId="27" fillId="0" borderId="0" xfId="57" applyFont="1"/>
    <xf numFmtId="164" fontId="27" fillId="0" borderId="0" xfId="37" applyNumberFormat="1" applyFont="1"/>
    <xf numFmtId="0" fontId="27" fillId="25" borderId="0" xfId="57" applyFont="1" applyFill="1"/>
    <xf numFmtId="164" fontId="27" fillId="25" borderId="0" xfId="37" applyNumberFormat="1" applyFont="1" applyFill="1"/>
    <xf numFmtId="164" fontId="27" fillId="25" borderId="14" xfId="57" applyNumberFormat="1" applyFont="1" applyFill="1" applyBorder="1"/>
    <xf numFmtId="0" fontId="27" fillId="25" borderId="10" xfId="57" applyFont="1" applyFill="1" applyBorder="1"/>
    <xf numFmtId="165" fontId="27" fillId="25" borderId="0" xfId="28" applyNumberFormat="1" applyFont="1" applyFill="1"/>
    <xf numFmtId="164" fontId="27" fillId="25" borderId="13" xfId="37" applyNumberFormat="1" applyFont="1" applyFill="1" applyBorder="1"/>
    <xf numFmtId="164" fontId="27" fillId="25" borderId="0" xfId="57" applyNumberFormat="1" applyFont="1" applyFill="1"/>
    <xf numFmtId="43" fontId="27" fillId="25" borderId="0" xfId="28" applyFont="1" applyFill="1"/>
    <xf numFmtId="43" fontId="27" fillId="25" borderId="13" xfId="57" applyNumberFormat="1" applyFont="1" applyFill="1" applyBorder="1"/>
    <xf numFmtId="43" fontId="27" fillId="25" borderId="11" xfId="57" applyNumberFormat="1" applyFont="1" applyFill="1" applyBorder="1"/>
    <xf numFmtId="44" fontId="27" fillId="25" borderId="12" xfId="57" applyNumberFormat="1" applyFont="1" applyFill="1" applyBorder="1"/>
    <xf numFmtId="0" fontId="4" fillId="0" borderId="0" xfId="0" applyFont="1"/>
    <xf numFmtId="165" fontId="0" fillId="0" borderId="0" xfId="28" applyNumberFormat="1" applyFont="1"/>
    <xf numFmtId="165" fontId="24" fillId="0" borderId="0" xfId="0" applyNumberFormat="1" applyFont="1"/>
    <xf numFmtId="165" fontId="0" fillId="0" borderId="0" xfId="0" applyNumberFormat="1"/>
    <xf numFmtId="165" fontId="0" fillId="0" borderId="10" xfId="28" applyNumberFormat="1" applyFont="1" applyBorder="1"/>
    <xf numFmtId="164" fontId="0" fillId="0" borderId="0" xfId="37" applyNumberFormat="1" applyFont="1"/>
    <xf numFmtId="164" fontId="0" fillId="0" borderId="10" xfId="37" applyNumberFormat="1" applyFont="1" applyBorder="1"/>
    <xf numFmtId="166" fontId="0" fillId="0" borderId="0" xfId="37" applyNumberFormat="1" applyFont="1"/>
    <xf numFmtId="166" fontId="31" fillId="0" borderId="0" xfId="37" applyNumberFormat="1" applyFont="1"/>
    <xf numFmtId="0" fontId="31" fillId="0" borderId="0" xfId="0" applyFont="1" applyAlignment="1">
      <alignment horizontal="center"/>
    </xf>
    <xf numFmtId="166" fontId="31" fillId="0" borderId="0" xfId="37" applyNumberFormat="1" applyFont="1" applyAlignment="1">
      <alignment horizontal="center"/>
    </xf>
    <xf numFmtId="165" fontId="0" fillId="0" borderId="12" xfId="0" applyNumberFormat="1" applyBorder="1"/>
    <xf numFmtId="164" fontId="0" fillId="0" borderId="12" xfId="37" applyNumberFormat="1" applyFont="1" applyBorder="1"/>
    <xf numFmtId="164" fontId="24" fillId="0" borderId="0" xfId="0" applyNumberFormat="1" applyFont="1"/>
    <xf numFmtId="43" fontId="27" fillId="0" borderId="0" xfId="57" applyNumberFormat="1" applyFont="1"/>
    <xf numFmtId="44" fontId="27" fillId="0" borderId="0" xfId="37" applyFont="1"/>
    <xf numFmtId="164" fontId="27" fillId="0" borderId="0" xfId="57" applyNumberFormat="1" applyFont="1"/>
    <xf numFmtId="44" fontId="27" fillId="0" borderId="0" xfId="57" applyNumberFormat="1" applyFont="1"/>
    <xf numFmtId="0" fontId="27" fillId="25" borderId="0" xfId="0" applyFont="1" applyFill="1"/>
    <xf numFmtId="164" fontId="27" fillId="25" borderId="14" xfId="0" applyNumberFormat="1" applyFont="1" applyFill="1" applyBorder="1"/>
    <xf numFmtId="0" fontId="27" fillId="25" borderId="10" xfId="0" applyFont="1" applyFill="1" applyBorder="1"/>
    <xf numFmtId="164" fontId="24" fillId="0" borderId="10" xfId="37" applyNumberFormat="1" applyFont="1" applyFill="1" applyBorder="1"/>
    <xf numFmtId="43" fontId="24" fillId="0" borderId="0" xfId="28" applyFont="1"/>
    <xf numFmtId="44" fontId="24" fillId="0" borderId="0" xfId="37" applyFont="1"/>
    <xf numFmtId="0" fontId="4" fillId="0" borderId="0" xfId="0" applyFont="1" applyAlignment="1">
      <alignment vertical="center"/>
    </xf>
    <xf numFmtId="44" fontId="4" fillId="0" borderId="0" xfId="37" applyFont="1" applyFill="1" applyBorder="1" applyAlignment="1">
      <alignment vertical="center"/>
    </xf>
    <xf numFmtId="0" fontId="32" fillId="0" borderId="0" xfId="0" applyFont="1" applyAlignment="1">
      <alignment vertical="center"/>
    </xf>
    <xf numFmtId="10" fontId="4" fillId="0" borderId="0" xfId="53" applyNumberFormat="1" applyFont="1" applyFill="1" applyBorder="1"/>
    <xf numFmtId="166" fontId="0" fillId="0" borderId="0" xfId="0" applyNumberFormat="1"/>
    <xf numFmtId="166" fontId="0" fillId="24" borderId="0" xfId="37" applyNumberFormat="1" applyFont="1" applyFill="1"/>
    <xf numFmtId="0" fontId="31" fillId="0" borderId="0" xfId="59" applyFont="1"/>
    <xf numFmtId="0" fontId="4" fillId="0" borderId="0" xfId="59"/>
    <xf numFmtId="0" fontId="33" fillId="0" borderId="0" xfId="59" applyFont="1"/>
    <xf numFmtId="0" fontId="34" fillId="0" borderId="0" xfId="59" applyFont="1"/>
    <xf numFmtId="0" fontId="31" fillId="0" borderId="0" xfId="59" quotePrefix="1" applyFont="1"/>
    <xf numFmtId="0" fontId="31" fillId="0" borderId="0" xfId="59" applyFont="1" applyAlignment="1">
      <alignment horizontal="center"/>
    </xf>
    <xf numFmtId="0" fontId="31" fillId="0" borderId="0" xfId="59" quotePrefix="1" applyFont="1" applyAlignment="1">
      <alignment horizontal="center"/>
    </xf>
    <xf numFmtId="0" fontId="4" fillId="0" borderId="0" xfId="59" quotePrefix="1"/>
    <xf numFmtId="10" fontId="4" fillId="0" borderId="0" xfId="59" applyNumberFormat="1"/>
    <xf numFmtId="0" fontId="4" fillId="0" borderId="0" xfId="59" applyAlignment="1">
      <alignment horizontal="center"/>
    </xf>
    <xf numFmtId="10" fontId="35" fillId="0" borderId="0" xfId="59" applyNumberFormat="1" applyFont="1"/>
    <xf numFmtId="10" fontId="31" fillId="0" borderId="0" xfId="59" applyNumberFormat="1" applyFont="1"/>
    <xf numFmtId="169" fontId="31" fillId="0" borderId="0" xfId="59" applyNumberFormat="1" applyFont="1"/>
    <xf numFmtId="170" fontId="4" fillId="0" borderId="0" xfId="59" applyNumberFormat="1"/>
    <xf numFmtId="10" fontId="36" fillId="27" borderId="0" xfId="59" applyNumberFormat="1" applyFont="1" applyFill="1"/>
    <xf numFmtId="39" fontId="4" fillId="0" borderId="0" xfId="59" applyNumberFormat="1" applyAlignment="1">
      <alignment horizontal="center"/>
    </xf>
    <xf numFmtId="39" fontId="31" fillId="0" borderId="0" xfId="59" applyNumberFormat="1" applyFont="1"/>
    <xf numFmtId="39" fontId="4" fillId="0" borderId="0" xfId="59" applyNumberFormat="1"/>
    <xf numFmtId="0" fontId="31" fillId="0" borderId="10" xfId="59" applyFont="1" applyBorder="1" applyAlignment="1">
      <alignment horizontal="center"/>
    </xf>
    <xf numFmtId="0" fontId="4" fillId="0" borderId="10" xfId="59" quotePrefix="1" applyBorder="1"/>
    <xf numFmtId="0" fontId="4" fillId="0" borderId="10" xfId="59" applyBorder="1"/>
    <xf numFmtId="39" fontId="31" fillId="0" borderId="10" xfId="59" applyNumberFormat="1" applyFont="1" applyBorder="1"/>
    <xf numFmtId="39" fontId="36" fillId="27" borderId="0" xfId="59" applyNumberFormat="1" applyFont="1" applyFill="1"/>
    <xf numFmtId="0" fontId="31" fillId="0" borderId="10" xfId="59" applyFont="1" applyBorder="1"/>
    <xf numFmtId="0" fontId="37" fillId="0" borderId="0" xfId="59" applyFont="1" applyAlignment="1">
      <alignment horizontal="center"/>
    </xf>
    <xf numFmtId="10" fontId="4" fillId="0" borderId="0" xfId="59" applyNumberFormat="1" applyAlignment="1">
      <alignment horizontal="center"/>
    </xf>
    <xf numFmtId="0" fontId="35" fillId="0" borderId="0" xfId="59" applyFont="1" applyAlignment="1">
      <alignment horizontal="center"/>
    </xf>
    <xf numFmtId="39" fontId="36" fillId="0" borderId="10" xfId="59" applyNumberFormat="1" applyFont="1" applyBorder="1"/>
    <xf numFmtId="171" fontId="4" fillId="0" borderId="0" xfId="59" applyNumberFormat="1"/>
    <xf numFmtId="172" fontId="36" fillId="27" borderId="0" xfId="53" applyNumberFormat="1" applyFont="1" applyFill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center" wrapText="1"/>
    </xf>
    <xf numFmtId="164" fontId="4" fillId="0" borderId="0" xfId="37" applyNumberFormat="1" applyFont="1" applyAlignment="1">
      <alignment horizontal="center" wrapText="1"/>
    </xf>
    <xf numFmtId="9" fontId="0" fillId="0" borderId="0" xfId="53" applyFont="1"/>
    <xf numFmtId="10" fontId="0" fillId="0" borderId="0" xfId="53" applyNumberFormat="1" applyFont="1"/>
    <xf numFmtId="10" fontId="0" fillId="0" borderId="0" xfId="0" applyNumberFormat="1"/>
    <xf numFmtId="0" fontId="4" fillId="0" borderId="0" xfId="0" quotePrefix="1" applyFont="1" applyAlignment="1">
      <alignment horizontal="center"/>
    </xf>
    <xf numFmtId="164" fontId="4" fillId="0" borderId="0" xfId="37" quotePrefix="1" applyNumberFormat="1" applyFont="1" applyAlignment="1">
      <alignment horizontal="center"/>
    </xf>
    <xf numFmtId="0" fontId="0" fillId="0" borderId="10" xfId="0" applyBorder="1"/>
    <xf numFmtId="9" fontId="24" fillId="0" borderId="0" xfId="53" applyFont="1" applyBorder="1"/>
    <xf numFmtId="10" fontId="24" fillId="0" borderId="0" xfId="0" applyNumberFormat="1" applyFont="1"/>
    <xf numFmtId="44" fontId="4" fillId="0" borderId="0" xfId="37" applyFont="1" applyBorder="1" applyAlignment="1">
      <alignment vertical="center"/>
    </xf>
    <xf numFmtId="10" fontId="4" fillId="0" borderId="0" xfId="53" applyNumberFormat="1" applyFont="1" applyBorder="1"/>
    <xf numFmtId="0" fontId="40" fillId="0" borderId="0" xfId="71" applyFont="1"/>
    <xf numFmtId="0" fontId="42" fillId="0" borderId="0" xfId="71" applyFont="1"/>
    <xf numFmtId="0" fontId="43" fillId="0" borderId="0" xfId="59" applyFont="1" applyAlignment="1">
      <alignment horizontal="center"/>
    </xf>
    <xf numFmtId="0" fontId="44" fillId="0" borderId="0" xfId="71" applyFont="1" applyAlignment="1">
      <alignment horizontal="center"/>
    </xf>
    <xf numFmtId="0" fontId="45" fillId="0" borderId="0" xfId="71" applyFont="1"/>
    <xf numFmtId="0" fontId="46" fillId="0" borderId="0" xfId="71" applyFont="1" applyAlignment="1">
      <alignment horizontal="center"/>
    </xf>
    <xf numFmtId="181" fontId="46" fillId="0" borderId="0" xfId="71" applyNumberFormat="1" applyFont="1" applyAlignment="1">
      <alignment horizontal="center"/>
    </xf>
    <xf numFmtId="164" fontId="40" fillId="0" borderId="0" xfId="73" applyNumberFormat="1" applyFont="1" applyFill="1"/>
    <xf numFmtId="164" fontId="45" fillId="0" borderId="0" xfId="73" applyNumberFormat="1" applyFont="1" applyFill="1" applyBorder="1"/>
    <xf numFmtId="44" fontId="40" fillId="0" borderId="0" xfId="71" applyNumberFormat="1" applyFont="1"/>
    <xf numFmtId="165" fontId="40" fillId="0" borderId="0" xfId="74" applyNumberFormat="1" applyFont="1" applyFill="1"/>
    <xf numFmtId="165" fontId="45" fillId="0" borderId="0" xfId="74" applyNumberFormat="1" applyFont="1" applyFill="1" applyBorder="1"/>
    <xf numFmtId="165" fontId="40" fillId="0" borderId="10" xfId="74" applyNumberFormat="1" applyFont="1" applyFill="1" applyBorder="1"/>
    <xf numFmtId="0" fontId="47" fillId="0" borderId="0" xfId="71" applyFont="1"/>
    <xf numFmtId="182" fontId="47" fillId="0" borderId="0" xfId="71" applyNumberFormat="1" applyFont="1"/>
    <xf numFmtId="0" fontId="44" fillId="0" borderId="0" xfId="71" applyFont="1"/>
    <xf numFmtId="164" fontId="40" fillId="0" borderId="12" xfId="73" applyNumberFormat="1" applyFont="1" applyFill="1" applyBorder="1"/>
    <xf numFmtId="0" fontId="48" fillId="0" borderId="0" xfId="71" applyFont="1"/>
    <xf numFmtId="0" fontId="49" fillId="0" borderId="0" xfId="71" applyFont="1"/>
    <xf numFmtId="165" fontId="40" fillId="0" borderId="0" xfId="75" applyNumberFormat="1" applyFont="1" applyBorder="1"/>
    <xf numFmtId="44" fontId="45" fillId="0" borderId="0" xfId="73" applyFont="1" applyFill="1" applyBorder="1"/>
    <xf numFmtId="0" fontId="41" fillId="0" borderId="0" xfId="59" applyFont="1"/>
    <xf numFmtId="0" fontId="41" fillId="0" borderId="0" xfId="59" applyFont="1" applyAlignment="1">
      <alignment horizontal="center"/>
    </xf>
    <xf numFmtId="0" fontId="50" fillId="0" borderId="0" xfId="59" applyFont="1" applyAlignment="1">
      <alignment horizontal="center"/>
    </xf>
    <xf numFmtId="0" fontId="41" fillId="0" borderId="0" xfId="59" applyFont="1" applyAlignment="1">
      <alignment horizontal="left"/>
    </xf>
    <xf numFmtId="164" fontId="41" fillId="0" borderId="0" xfId="73" applyNumberFormat="1" applyFont="1" applyFill="1"/>
    <xf numFmtId="165" fontId="41" fillId="0" borderId="0" xfId="74" applyNumberFormat="1" applyFont="1" applyFill="1"/>
    <xf numFmtId="164" fontId="41" fillId="0" borderId="10" xfId="73" applyNumberFormat="1" applyFont="1" applyFill="1" applyBorder="1"/>
    <xf numFmtId="166" fontId="41" fillId="0" borderId="10" xfId="73" applyNumberFormat="1" applyFont="1" applyFill="1" applyBorder="1"/>
    <xf numFmtId="166" fontId="41" fillId="0" borderId="0" xfId="73" applyNumberFormat="1" applyFont="1" applyFill="1"/>
    <xf numFmtId="164" fontId="41" fillId="0" borderId="0" xfId="59" applyNumberFormat="1" applyFont="1"/>
    <xf numFmtId="0" fontId="41" fillId="0" borderId="10" xfId="59" applyFont="1" applyBorder="1"/>
    <xf numFmtId="164" fontId="41" fillId="0" borderId="11" xfId="73" applyNumberFormat="1" applyFont="1" applyFill="1" applyBorder="1"/>
    <xf numFmtId="164" fontId="41" fillId="0" borderId="0" xfId="73" applyNumberFormat="1" applyFont="1"/>
    <xf numFmtId="0" fontId="51" fillId="0" borderId="0" xfId="59" applyFont="1"/>
    <xf numFmtId="164" fontId="51" fillId="0" borderId="0" xfId="76" applyNumberFormat="1" applyFont="1"/>
    <xf numFmtId="44" fontId="41" fillId="0" borderId="0" xfId="59" applyNumberFormat="1" applyFont="1"/>
    <xf numFmtId="0" fontId="41" fillId="0" borderId="0" xfId="57" applyFont="1"/>
    <xf numFmtId="0" fontId="41" fillId="0" borderId="0" xfId="57" applyFont="1" applyAlignment="1">
      <alignment horizontal="center"/>
    </xf>
    <xf numFmtId="164" fontId="41" fillId="0" borderId="11" xfId="73" applyNumberFormat="1" applyFont="1" applyBorder="1"/>
    <xf numFmtId="164" fontId="41" fillId="0" borderId="10" xfId="73" applyNumberFormat="1" applyFont="1" applyBorder="1"/>
    <xf numFmtId="164" fontId="52" fillId="0" borderId="0" xfId="57" applyNumberFormat="1" applyFont="1"/>
    <xf numFmtId="0" fontId="52" fillId="0" borderId="0" xfId="57" applyFont="1" applyAlignment="1">
      <alignment horizontal="center"/>
    </xf>
    <xf numFmtId="0" fontId="52" fillId="0" borderId="0" xfId="57" applyFont="1"/>
    <xf numFmtId="164" fontId="41" fillId="0" borderId="0" xfId="57" applyNumberFormat="1" applyFont="1"/>
    <xf numFmtId="10" fontId="41" fillId="0" borderId="0" xfId="57" applyNumberFormat="1" applyFont="1" applyAlignment="1">
      <alignment horizontal="center"/>
    </xf>
    <xf numFmtId="164" fontId="52" fillId="0" borderId="0" xfId="73" applyNumberFormat="1" applyFont="1"/>
    <xf numFmtId="0" fontId="53" fillId="24" borderId="0" xfId="72" applyFont="1" applyFill="1"/>
    <xf numFmtId="164" fontId="52" fillId="0" borderId="0" xfId="73" applyNumberFormat="1" applyFont="1" applyFill="1"/>
    <xf numFmtId="0" fontId="41" fillId="0" borderId="0" xfId="57" applyFont="1" applyAlignment="1">
      <alignment horizontal="right"/>
    </xf>
    <xf numFmtId="166" fontId="41" fillId="0" borderId="0" xfId="73" applyNumberFormat="1" applyFont="1" applyFill="1" applyBorder="1"/>
    <xf numFmtId="165" fontId="41" fillId="0" borderId="0" xfId="74" applyNumberFormat="1" applyFont="1" applyFill="1" applyBorder="1"/>
    <xf numFmtId="165" fontId="41" fillId="0" borderId="0" xfId="74" applyNumberFormat="1" applyFont="1" applyBorder="1"/>
    <xf numFmtId="0" fontId="41" fillId="0" borderId="0" xfId="57" applyFont="1" applyAlignment="1">
      <alignment horizontal="left"/>
    </xf>
    <xf numFmtId="0" fontId="50" fillId="0" borderId="0" xfId="57" applyFont="1" applyAlignment="1">
      <alignment horizontal="center"/>
    </xf>
    <xf numFmtId="0" fontId="41" fillId="0" borderId="0" xfId="72" applyFont="1"/>
    <xf numFmtId="0" fontId="54" fillId="0" borderId="0" xfId="72" applyFont="1"/>
    <xf numFmtId="44" fontId="41" fillId="0" borderId="0" xfId="72" applyNumberFormat="1" applyFont="1"/>
    <xf numFmtId="183" fontId="41" fillId="0" borderId="0" xfId="75" applyNumberFormat="1" applyFont="1"/>
    <xf numFmtId="183" fontId="41" fillId="0" borderId="0" xfId="75" applyNumberFormat="1" applyFont="1" applyFill="1"/>
    <xf numFmtId="0" fontId="41" fillId="0" borderId="0" xfId="72" applyFont="1" applyAlignment="1">
      <alignment horizontal="center"/>
    </xf>
    <xf numFmtId="165" fontId="41" fillId="0" borderId="0" xfId="74" applyNumberFormat="1" applyFont="1"/>
    <xf numFmtId="165" fontId="41" fillId="0" borderId="0" xfId="72" applyNumberFormat="1" applyFont="1"/>
    <xf numFmtId="0" fontId="41" fillId="0" borderId="0" xfId="72" applyFont="1" applyAlignment="1">
      <alignment horizontal="left"/>
    </xf>
    <xf numFmtId="0" fontId="50" fillId="0" borderId="0" xfId="72" applyFont="1" applyAlignment="1">
      <alignment horizontal="center"/>
    </xf>
    <xf numFmtId="0" fontId="41" fillId="0" borderId="0" xfId="0" applyFont="1"/>
    <xf numFmtId="0" fontId="43" fillId="0" borderId="0" xfId="57" applyFont="1" applyAlignment="1">
      <alignment horizontal="center"/>
    </xf>
    <xf numFmtId="0" fontId="43" fillId="0" borderId="0" xfId="72" applyFont="1" applyAlignment="1">
      <alignment horizontal="center"/>
    </xf>
    <xf numFmtId="0" fontId="43" fillId="0" borderId="0" xfId="59" applyFont="1" applyAlignment="1">
      <alignment horizontal="center"/>
    </xf>
    <xf numFmtId="0" fontId="26" fillId="0" borderId="0" xfId="0" applyFont="1" applyAlignment="1">
      <alignment horizontal="center"/>
    </xf>
    <xf numFmtId="0" fontId="28" fillId="25" borderId="0" xfId="57" applyFont="1" applyFill="1" applyAlignment="1">
      <alignment horizontal="center"/>
    </xf>
    <xf numFmtId="168" fontId="24" fillId="0" borderId="0" xfId="28" applyNumberFormat="1" applyFont="1" applyFill="1"/>
    <xf numFmtId="0" fontId="24" fillId="0" borderId="0" xfId="0" applyFont="1" applyFill="1"/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68"/>
    <cellStyle name="Comma 2 2" xfId="74"/>
    <cellStyle name="Comma 3" xfId="69"/>
    <cellStyle name="Comma 4" xfId="75"/>
    <cellStyle name="Comma0" xfId="29"/>
    <cellStyle name="Comma0 - Style3" xfId="30"/>
    <cellStyle name="Comma0 - Style4" xfId="31"/>
    <cellStyle name="Comma1 - Style1" xfId="32"/>
    <cellStyle name="Curren - Style1" xfId="33"/>
    <cellStyle name="Curren - Style2" xfId="34"/>
    <cellStyle name="Curren - Style4" xfId="35"/>
    <cellStyle name="Curren - Style5" xfId="36"/>
    <cellStyle name="Currency" xfId="37" builtinId="4"/>
    <cellStyle name="Currency 2" xfId="58"/>
    <cellStyle name="Currency 2 2" xfId="73"/>
    <cellStyle name="Currency 3" xfId="66"/>
    <cellStyle name="Currency 4" xfId="76"/>
    <cellStyle name="Explanatory Text" xfId="38" builtinId="53" customBuiltin="1"/>
    <cellStyle name="Fixed" xfId="39"/>
    <cellStyle name="Fixed2 - Style2" xfId="40"/>
    <cellStyle name="Fixed3 - Style3" xfId="41"/>
    <cellStyle name="Good" xfId="42" builtinId="26" customBuiltin="1"/>
    <cellStyle name="Heading 1" xfId="43" builtinId="16" customBuiltin="1"/>
    <cellStyle name="Heading 2" xfId="44" builtinId="17" customBuiltin="1"/>
    <cellStyle name="Heading 3" xfId="45" builtinId="18" customBuiltin="1"/>
    <cellStyle name="Heading 4" xfId="46" builtinId="19" customBuiltin="1"/>
    <cellStyle name="Input" xfId="47" builtinId="20" customBuiltin="1"/>
    <cellStyle name="Linked Cell" xfId="48" builtinId="24" customBuiltin="1"/>
    <cellStyle name="Neutral" xfId="49" builtinId="28" customBuiltin="1"/>
    <cellStyle name="Normal" xfId="0" builtinId="0"/>
    <cellStyle name="Normal 11" xfId="59"/>
    <cellStyle name="Normal 13" xfId="71"/>
    <cellStyle name="Normal 14" xfId="70"/>
    <cellStyle name="Normal 17" xfId="60"/>
    <cellStyle name="Normal 19" xfId="61"/>
    <cellStyle name="Normal 2" xfId="57"/>
    <cellStyle name="Normal 3" xfId="62"/>
    <cellStyle name="Normal 4" xfId="65"/>
    <cellStyle name="Normal 5" xfId="67"/>
    <cellStyle name="Normal 9" xfId="72"/>
    <cellStyle name="Note" xfId="50" builtinId="10" customBuiltin="1"/>
    <cellStyle name="Output" xfId="51" builtinId="21" customBuiltin="1"/>
    <cellStyle name="Percen - Style2" xfId="52"/>
    <cellStyle name="Percent" xfId="53" builtinId="5"/>
    <cellStyle name="Percent 2" xfId="63"/>
    <cellStyle name="Table Sub-Title" xfId="64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27.xml"/><Relationship Id="rId47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35.xml"/><Relationship Id="rId55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48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4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25.xml"/><Relationship Id="rId45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38.xml"/><Relationship Id="rId58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5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49" Type="http://schemas.openxmlformats.org/officeDocument/2006/relationships/externalLink" Target="externalLinks/externalLink34.xml"/><Relationship Id="rId57" Type="http://schemas.openxmlformats.org/officeDocument/2006/relationships/externalLink" Target="externalLinks/externalLink42.xml"/><Relationship Id="rId61" Type="http://schemas.openxmlformats.org/officeDocument/2006/relationships/externalLink" Target="externalLinks/externalLink4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4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37.xml"/><Relationship Id="rId60" Type="http://schemas.openxmlformats.org/officeDocument/2006/relationships/externalLink" Target="externalLinks/externalLink45.xml"/><Relationship Id="rId65" Type="http://schemas.openxmlformats.org/officeDocument/2006/relationships/externalLink" Target="externalLinks/externalLink50.xml"/><Relationship Id="rId73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28.xml"/><Relationship Id="rId48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41.xml"/><Relationship Id="rId64" Type="http://schemas.openxmlformats.org/officeDocument/2006/relationships/externalLink" Target="externalLinks/externalLink49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6.xml"/><Relationship Id="rId72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31.xml"/><Relationship Id="rId59" Type="http://schemas.openxmlformats.org/officeDocument/2006/relationships/externalLink" Target="externalLinks/externalLink44.xml"/><Relationship Id="rId67" Type="http://schemas.openxmlformats.org/officeDocument/2006/relationships/theme" Target="theme/theme1.xml"/><Relationship Id="rId20" Type="http://schemas.openxmlformats.org/officeDocument/2006/relationships/externalLink" Target="externalLinks/externalLink5.xml"/><Relationship Id="rId41" Type="http://schemas.openxmlformats.org/officeDocument/2006/relationships/externalLink" Target="externalLinks/externalLink26.xml"/><Relationship Id="rId54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47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9</xdr:col>
      <xdr:colOff>2962276</xdr:colOff>
      <xdr:row>6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5895975" y="0"/>
          <a:ext cx="4048126" cy="1028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Populate only the yellow-highlighted items</a:t>
          </a:r>
          <a:r>
            <a:rPr lang="en-US" sz="1400"/>
            <a:t> </a:t>
          </a:r>
        </a:p>
        <a:p>
          <a:endParaRPr lang="en-US" sz="14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Non-highlighted fields will populate based  upon what is entered into the highlighted fields</a:t>
          </a:r>
          <a:endParaRPr 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DOX/453-EQT/ACCT/WP/0000712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share\Acctg\IRA\397YTD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DDEX/FEB/295EA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District%20Analysis\EPC%20Acctg\2001%20FCST\FCC%20012001\2001%20FCC%20Packag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Hedge%20Summary\2007\6-08-07\Hedge%20Positions%2006-08-07.v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llowells/Documents/_EQT/Estimate/Baseline/MVP%20Budget%20Mgt%20Com%202015%2001%2019%20detai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ue%20Diligence/1%20-%20WORKING%20PROJECTS%20FPLE/Philadelphia%20Energy%20Center%20II/Performance/FPL/MarcusHook/FPLMH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utility\data\TEMP\R&amp;D%20Templat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V%20Equitrans/Antero%20Expansion/East/H-312/AFE/H-312%20AFE%20Estimate%20with%20AFUDC_6-10-1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MI%20-%20ARCHIVE%20IEC%20Main%20F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TLS/Equitable/2004%20Return/Appalachian%20Basin%20Partners/2004%20TRIAL%20BALANCE%20WPS-pb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DOX/453-EQT/ACCT/WP/000001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/Projections/2008/Copy%20of%20EQT%20CModel%2002-27-08.7%20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T%20Financing%20Plan\Sampson%20Acquisition\April%202006%20BOD%20Meeting\support\EQT_CModel_03_28_06_sampson_financing%20dg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easury\Dividend%20Policy\2007\EQT%20CModel%2004-19-07.hedged.follow-up.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Dividend%20Policy\2007\EQT%20CModel%2004-19-07.hedged.follow-up.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Acct\CFRB\2001%20Consolidations\FCC%202001\May%2001\NORFC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AcctgTax\Acctg\Fcc%202000\1000\PRODFC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Latte\Finance\5OO%20MW%20O&amp;M%20-%20FL%20GREENFIELD%20CTCC%20-%2010-24-9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Documents%20and%20Settings\KressP\Local%20Settings\Temporary%20Internet%20Files\OLK68\Alexandria%20Value%204-25-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ressP\Local%20Settings\Temporary%20Internet%20Files\OLK68\Alexandria%20Value%204-25-0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eenerc\Desktop\chad\M%20&amp;%20A\Sampson\Valuation\Sampson%200203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RONAGEI/Monthly/1999/ME0599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%20&amp;%20A\Sampson\Valuation\Sampson%200203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IDC%20700MW%20-%20Mass\Finance\700MW%20G\O&amp;M\700%20Mw%202-%201X1%20(G)%20O&amp;M%20MASS%20700%20REV1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COMPLETED%20PROJECTS\Latte\Finance\O&amp;M\250%20Mw%20(F)%20CC%20O&amp;M%20Latte%2018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seyS/AppData/Local/Microsoft/Windows/Temporary%20Internet%20Files/Content.Outlook/G2YZ8X8L/Measurement%20Eng%20%20Cost%20Model_MVP%20Mobley%20Interconnect_Dec%202014%20(2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2004RateCase/Settlement/RP05-164%20Settlement%20628%20Scenario%203/Rate%20Design%20J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04RateCase\Settlement\RP05-164%20Settlement%20628%20Scenario%203\Rate%20Design%20J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Treasury\Dividend%20Policy\2007\Historical%20Analysis\EQT%20CModel%2003-08-06.7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reasury\Dividend%20Policy\2007\Historical%20Analysis\EQT%20CModel%2003-08-06.7a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haredservice\Data\District%20Analysis\EPC%20Acctg\2001%20FCST\FCC%20012001\2001%20FCC%20Package%20(HQ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Rating%20Agencies\2007\Mar%202007\Char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r2\home\yeht\Planning%20Group\Pipeline%20Safety%20Tracker\2008%20Filing%20Workshe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Strategy\2007-07%20BOD%20Slides\Support\FERC%20Natural%20Gas%20Pipeline%20Allowed%20Returns%20with%20Settlement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Strategy\2007-07%20BOD%20Slides\Support\Rig%20History%20by%20State%20-%201987%20-%2020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MFS1\OPER\Financial%20Business%20Plan\2001%20Business%20Plan\TRANSMIS\EQTBP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EQT/2000/0200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easury\Rating%20Agencies\2003\2003%20Annual%20Review\FINAL\Credit%20Rating%20Comparison_1217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Due%20Diligence/1%20-%20WORKING%20PROJECTS%20FPLE/Philadelphia%20Energy%20Center%20II/Performance/gccnslt/May/Merida_expected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WORKING%20PROJECTS\Opal\Finance%20(Proforma%20Inputs)\O&amp;M%20COST%20ESTIMATE%20-%2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Due%20Diligence\Templates\TOOLBOX%20(Gangbox)\C%20O&amp;M\Major%20Maintenance%20Tool\5OO%20MW%20O&amp;M%20-%20FL%20GREENFIELD%20CTCC%20-%2010-24-98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Monthly%20Analysis/EQM/SEC%20Reporting/Q2%202014/Operating%20Surplus/Distribution%20Support%20Package%202014%20Q2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Shaffer\Tri-State%20Corridor%20Project\FERC%20Application\Exhibits%20N%20&amp;%20P%20-%20Tri-State%20Corrido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95BSHEET_M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ercedes\PNG%20Rate%20Update%203-1-2014\AVC%20Rates%20Effective%203-1-2014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fferS/AppData/Local/Microsoft/Windows/Temporary%20Internet%20Files/Content.Outlook/1U2B37WP/2014%20AFUDC%20using%20EQMs%20Q3%2010Q%20Balances%20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COMBCYC\PMG\performance\UNIT4PR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AA/Monthly%20workpapers/2000/0400/Oth_clar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T%20Financing%20Plan\2007-10%20BOD\CorpModel\JB%20Midstream%20Models\EQT%20CModel%2009-26-07.5%20d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TEMP\250%20Mw%20(F)%20CC%20O&amp;M%20Latte%2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 Tracking"/>
      <sheetName val="TB "/>
      <sheetName val="cash"/>
      <sheetName val="Accrual"/>
      <sheetName val="Dmd"/>
      <sheetName val="Exhibit B"/>
      <sheetName val="Consol loans "/>
      <sheetName val="Notes Princ"/>
      <sheetName val="Int Rec"/>
      <sheetName val="Inv in Subs (2)"/>
      <sheetName val="Equity Earn_ | 2007 Actual"/>
      <sheetName val="2006 Eq Earnings 2nd closin "/>
      <sheetName val="2005 EQ Earnings 2nd closing"/>
      <sheetName val="Dist Receivable"/>
      <sheetName val="Interco Payable"/>
      <sheetName val="PIC &amp; RE"/>
      <sheetName val="Tax Provision"/>
      <sheetName val="Tax Payable"/>
      <sheetName val="PR "/>
      <sheetName val="No Change"/>
      <sheetName val="CHECKOFF LIST"/>
      <sheetName val="CHECKOFF PRIOR MONTH REVIEW"/>
      <sheetName val="CHECKOFF FILE LISTING REVIEW"/>
      <sheetName val="Depreciation"/>
      <sheetName val=" Trend 07"/>
      <sheetName val=" Trend 06"/>
      <sheetName val=" Trend 06 Est"/>
      <sheetName val=" Trend 05"/>
      <sheetName val=" Trend 05 Est"/>
      <sheetName val=" Trend 04"/>
      <sheetName val="NP EQTI"/>
      <sheetName val="Inv in Su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"/>
      <sheetName val="TITLE"/>
      <sheetName val="IQ FORC"/>
      <sheetName val="Sheet4"/>
      <sheetName val="ERIS"/>
      <sheetName val="PLAN VS FORC"/>
      <sheetName val="Sheet7"/>
      <sheetName val="Sheet8"/>
      <sheetName val="Sheet5"/>
      <sheetName val="ACCT"/>
      <sheetName val="YTD96"/>
      <sheetName val="MTH DATA"/>
      <sheetName val="MARG"/>
      <sheetName val="DATA"/>
      <sheetName val="MSDFC"/>
      <sheetName val="PC"/>
      <sheetName val="PRJSTAT"/>
      <sheetName val="Sheet6"/>
      <sheetName val="FMD-I"/>
      <sheetName val="CORP"/>
      <sheetName val="mktgd"/>
      <sheetName val="REV"/>
      <sheetName val="MARGIN"/>
      <sheetName val="MTG"/>
      <sheetName val="MSD REP"/>
      <sheetName val="MERCH"/>
      <sheetName val="CONSOL CURR"/>
      <sheetName val="Sheet2"/>
      <sheetName val="MERCH REP"/>
      <sheetName val="MERCH REV"/>
      <sheetName val="MRCHFORC"/>
      <sheetName val="Sheet1"/>
      <sheetName val="FORC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BSHEET_M"/>
      <sheetName val="295EB_A"/>
      <sheetName val="ADX95_BGT_GRP"/>
      <sheetName val="BOOK1"/>
      <sheetName val="95BSHEET_A"/>
      <sheetName val="295EB_M"/>
      <sheetName val="MGX_95_BGT_G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&amp;Instruc"/>
      <sheetName val="Segment Page"/>
      <sheetName val="FCC Variance Analysis "/>
      <sheetName val="Category Variance Analysis"/>
      <sheetName val="PriorMnthAct"/>
      <sheetName val="PLAN"/>
      <sheetName val="Forecast"/>
      <sheetName val="2000 ACTUAL"/>
      <sheetName val="Restated 2000"/>
      <sheetName val="2000act"/>
      <sheetName val="MonthlyVolumes"/>
      <sheetName val="YTDIS"/>
      <sheetName val="Variance Analysis"/>
      <sheetName val="Compression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paid"/>
      <sheetName val="Summary"/>
      <sheetName val="Credit Rating Sensitivity"/>
      <sheetName val="Margin Sensitivities"/>
      <sheetName val="Margin Aging"/>
      <sheetName val="Ratings BE Prices"/>
      <sheetName val="Break-even Prices"/>
      <sheetName val="Forward_Curves"/>
      <sheetName val="Volume Charts"/>
      <sheetName val="Incremental Liquidity Needs"/>
      <sheetName val="CELAMCELA"/>
      <sheetName val="Capacity"/>
      <sheetName val="Capacity06"/>
      <sheetName val="Chart1"/>
      <sheetName val="Chart2"/>
      <sheetName val="Credit Rating"/>
      <sheetName val="Settlement"/>
      <sheetName val="InputNewHedge"/>
      <sheetName val="Volume Summary"/>
      <sheetName val="NewHedges"/>
      <sheetName val="NewHedgesStorage"/>
      <sheetName val="Collars"/>
      <sheetName val="Puts"/>
      <sheetName val="NewSwaps"/>
      <sheetName val="Volumes"/>
      <sheetName val="Barclays"/>
      <sheetName val="BarclaysStorage"/>
      <sheetName val="BOA"/>
      <sheetName val="BOAStorage"/>
      <sheetName val="BMO"/>
      <sheetName val="BMOStorage"/>
      <sheetName val="BNP"/>
      <sheetName val="BNPStorage"/>
      <sheetName val="BPEnergy"/>
      <sheetName val="BPEnergyStorage"/>
      <sheetName val="CIBC"/>
      <sheetName val="CIBCStorage"/>
      <sheetName val="CITI"/>
      <sheetName val="CitiStorage"/>
      <sheetName val="Coral"/>
      <sheetName val="CoralStorage"/>
      <sheetName val="CSFB"/>
      <sheetName val="CSFBStorage"/>
      <sheetName val="Deutsche"/>
      <sheetName val="DeutscheStorage"/>
      <sheetName val="Fimat"/>
      <sheetName val="FimatStorage"/>
      <sheetName val="Fortis Energy"/>
      <sheetName val="FortisStorage"/>
      <sheetName val="JAron"/>
      <sheetName val="JARONStorage"/>
      <sheetName val="JPMChase"/>
      <sheetName val="JPMStorage"/>
      <sheetName val="Lehman"/>
      <sheetName val="LehmanStorage"/>
      <sheetName val="MerrillLynch"/>
      <sheetName val="MerrillLynchStorage"/>
      <sheetName val="MorganS"/>
      <sheetName val="MorgStanStorage"/>
      <sheetName val="Sempra"/>
      <sheetName val="SempraStorage"/>
      <sheetName val="SocGen"/>
      <sheetName val="SocGenStorage"/>
      <sheetName val="VaPower"/>
      <sheetName val="VaPowerStorage"/>
      <sheetName val="Wachovia"/>
      <sheetName val="WachoviaStorage"/>
      <sheetName val="Brokermarginsummary"/>
      <sheetName val="BrokerPrudential"/>
      <sheetName val="BrokerManFinanc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summary"/>
      <sheetName val="Monthly Detail"/>
      <sheetName val="AFUDC rate calc"/>
      <sheetName val="Property tax"/>
      <sheetName val="Initial Operating budget"/>
      <sheetName val="Overhead details"/>
      <sheetName val="Capital calls"/>
      <sheetName val="NEE S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 List"/>
      <sheetName val="Instructions"/>
      <sheetName val="Diagram"/>
      <sheetName val="run"/>
      <sheetName val="unitse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TABLE ENERGY"/>
      <sheetName val="ERIASMG"/>
      <sheetName val="BEG BALANCES"/>
      <sheetName val="EQT PROD"/>
      <sheetName val="WESTERN REG"/>
      <sheetName val="ET BLUEGRASS"/>
      <sheetName val="GOV'T SVS"/>
      <sheetName val="FAC"/>
      <sheetName val="3 RIVERS"/>
      <sheetName val="ETMSCO"/>
      <sheetName val="EQT PROD EAST"/>
      <sheetName val="EQT PRODUCTION GULF COAST"/>
      <sheetName val="NORA"/>
      <sheetName val="KY HYDRO"/>
      <sheetName val="UNION DRILLING"/>
      <sheetName val="ERI"/>
      <sheetName val="EQT ENERGY S&amp;T"/>
      <sheetName val="KWVA GAS CO"/>
      <sheetName val="KWVA MKTG SVCS"/>
      <sheetName val="EQUITRANS"/>
      <sheetName val="NORESCO"/>
      <sheetName val="ERI MAN"/>
      <sheetName val="EREC PROP"/>
      <sheetName val="EQT CAP"/>
      <sheetName val="AB PARTNER"/>
      <sheetName val="EREC NEV"/>
      <sheetName val="1287-522"/>
      <sheetName val="4641-055 $US"/>
      <sheetName val="ERI INVESTMENTS"/>
      <sheetName val="ERI HOLDINGS"/>
      <sheetName val="END BALAN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E Cost Planning Estimate"/>
      <sheetName val="Drop Field Data"/>
      <sheetName val="AFE Planning"/>
      <sheetName val="AFUDC Estimate"/>
      <sheetName val="Att C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I - ARCHIVE IEC Main FS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Sheet-summary"/>
      <sheetName val="BalSheet-detail"/>
      <sheetName val="IncStmt-summary"/>
      <sheetName val="IncStmt-detail"/>
      <sheetName val="Capital"/>
      <sheetName val="Apportionment"/>
      <sheetName val="LOS stmt-total"/>
      <sheetName val="LOS stmt-BS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 Tracking"/>
      <sheetName val="TB "/>
      <sheetName val="cash"/>
      <sheetName val="Accrual"/>
      <sheetName val="Dmd"/>
      <sheetName val="Dmd invoice"/>
      <sheetName val="Exhibit B"/>
      <sheetName val="NP EQTI"/>
      <sheetName val="Consol loans "/>
      <sheetName val="Notes Princ"/>
      <sheetName val="Int Rec"/>
      <sheetName val="Inv in Subs"/>
      <sheetName val="Inv in Subs (2)"/>
      <sheetName val="2006 Eq Earnings 2nd closin "/>
      <sheetName val="2005 EQ Earnings 2nd closing"/>
      <sheetName val="Dist Receivable"/>
      <sheetName val="Interco Payable"/>
      <sheetName val="PIC &amp; RE"/>
      <sheetName val="PR "/>
      <sheetName val="No Change"/>
      <sheetName val="Tax Provision"/>
      <sheetName val="Tax Payable"/>
      <sheetName val="Depreciation"/>
      <sheetName val=" Trend 06"/>
      <sheetName val=" Trend 05"/>
      <sheetName val=" Trend 05 Est"/>
      <sheetName val=" Trend 04"/>
      <sheetName val=" Trend 03"/>
      <sheetName val=" Trend 02"/>
      <sheetName val=" Trend 01"/>
      <sheetName val=" Trnd00"/>
      <sheetName val=" Trnd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vidend Charts"/>
      <sheetName val="Sell"/>
      <sheetName val="IDC Pref"/>
      <sheetName val="Tax DD&amp;A (2008Fwd)"/>
      <sheetName val="Tax DD&amp;A (Pre2008)"/>
      <sheetName val="AMT DD&amp;A (2008Fwd)"/>
      <sheetName val="Deprec Tables"/>
      <sheetName val="EPS Guidance"/>
      <sheetName val="BusMix"/>
      <sheetName val="Reserves"/>
      <sheetName val="Valuation"/>
      <sheetName val="Plan (2)"/>
      <sheetName val="Summary"/>
      <sheetName val="Graphs"/>
      <sheetName val="HQ"/>
      <sheetName val="Scenarios"/>
      <sheetName val="Key Inputs"/>
      <sheetName val="Tax Projection"/>
      <sheetName val="Consolidated"/>
      <sheetName val="S&amp;P Credit"/>
      <sheetName val="Moody's Credit"/>
      <sheetName val="Moody's Liquidity"/>
      <sheetName val="OI Recon"/>
      <sheetName val="Ratings_Summary"/>
      <sheetName val="Moody's Ratings"/>
      <sheetName val="Ratings"/>
      <sheetName val="Cash Flow Analysis"/>
      <sheetName val="Volumes"/>
      <sheetName val="Production"/>
      <sheetName val="Template - Supply"/>
      <sheetName val="Gathering"/>
      <sheetName val="Collars"/>
      <sheetName val="Supply-Hedging"/>
      <sheetName val="Midstream"/>
      <sheetName val="Pipeline"/>
      <sheetName val="Marketing"/>
      <sheetName val="Template - Utilities"/>
      <sheetName val="EGC"/>
      <sheetName val="Financing"/>
      <sheetName val="Interest"/>
      <sheetName val="CapStr"/>
      <sheetName val="Capital Structure"/>
      <sheetName val="Key Assumptions"/>
      <sheetName val="TARGET Control"/>
      <sheetName val="Target"/>
      <sheetName val="NYMEX Sensitivity"/>
      <sheetName val="Hedge Summary"/>
      <sheetName val="Supply-DDA"/>
      <sheetName val="COGNOS 093006"/>
      <sheetName val="Target Output"/>
      <sheetName val="Historical"/>
      <sheetName val="COGNOS 123105"/>
      <sheetName val="COGNOS 033106"/>
      <sheetName val="COGNOS 063006"/>
      <sheetName val="COGNOS 123106"/>
      <sheetName val="COGNOS 033107"/>
      <sheetName val="COGNOS 063007"/>
      <sheetName val="COGNOS 093007"/>
      <sheetName val="COGNOS 123107"/>
      <sheetName val="Compariso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/>
      <sheetData sheetId="30"/>
      <sheetData sheetId="31" refreshError="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/>
      <sheetData sheetId="40" refreshError="1"/>
      <sheetData sheetId="41"/>
      <sheetData sheetId="42" refreshError="1"/>
      <sheetData sheetId="43"/>
      <sheetData sheetId="44"/>
      <sheetData sheetId="45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EPS Guidance"/>
      <sheetName val="Key Assumptions"/>
      <sheetName val="Chart1"/>
      <sheetName val="Comparison"/>
      <sheetName val="Type Curve"/>
      <sheetName val="BusMix"/>
      <sheetName val="Key Inputs"/>
      <sheetName val="TARGET Control"/>
      <sheetName val="Financials"/>
      <sheetName val="SamFinIn"/>
      <sheetName val="SamFinOut"/>
      <sheetName val="Sell"/>
      <sheetName val="Summary"/>
      <sheetName val="Target"/>
      <sheetName val="Supply"/>
      <sheetName val="Target Output"/>
      <sheetName val="Capital Structure"/>
      <sheetName val="Cash Flow Analysis"/>
      <sheetName val="Template - Supply"/>
      <sheetName val="Collars"/>
      <sheetName val="Template - Utility"/>
      <sheetName val="HQ"/>
      <sheetName val="NORESCO"/>
      <sheetName val="Utility"/>
      <sheetName val="Plan '06 EPS recon"/>
      <sheetName val="Sheet1"/>
      <sheetName val="NYMEX Sensitivity"/>
      <sheetName val="Interest"/>
      <sheetName val="Graphs"/>
      <sheetName val="OI Recon"/>
      <sheetName val="Hedge Summary"/>
      <sheetName val="PropTax"/>
      <sheetName val="Debt Maturity Schedule"/>
      <sheetName val="S&amp;P Credit"/>
      <sheetName val="Moody's Credit"/>
      <sheetName val="Moody's Liquidity"/>
      <sheetName val="Hedge Update"/>
      <sheetName val="Key Metrics"/>
      <sheetName val="Valuation"/>
      <sheetName val="Target Visuals"/>
      <sheetName val="COGNOS 063004"/>
      <sheetName val="Ratings"/>
      <sheetName val="Historical"/>
      <sheetName val="COGNOS 123105"/>
      <sheetName val="COGNOS 123104"/>
      <sheetName val="COGNOS 093005"/>
      <sheetName val="COGNOS 033105"/>
      <sheetName val="COGNOS 063005"/>
      <sheetName val="COGNOS 093004"/>
      <sheetName val="COGNOS 033104"/>
      <sheetName val="COGNOS 123103"/>
      <sheetName val="COGNOS 093003"/>
      <sheetName val="COGNOS 063003"/>
      <sheetName val="COGNOS 033103"/>
      <sheetName val="COGNOS 1231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S Guidance"/>
      <sheetName val="Overview"/>
      <sheetName val="Collars"/>
      <sheetName val="Comparison"/>
      <sheetName val="Dividend Charts"/>
      <sheetName val="Directions"/>
      <sheetName val="Key Inputs"/>
      <sheetName val="Cash Flow Analysis"/>
      <sheetName val="BusMix"/>
      <sheetName val="Production"/>
      <sheetName val="Sell"/>
      <sheetName val="SamFinOut"/>
      <sheetName val="CapStr"/>
      <sheetName val="SamFinIn"/>
      <sheetName val="Consolidated"/>
      <sheetName val="S&amp;P Credit"/>
      <sheetName val="Moody's Credit"/>
      <sheetName val="Moody's Liquidity"/>
      <sheetName val="HQ"/>
      <sheetName val="Volumes"/>
      <sheetName val="Midstream"/>
      <sheetName val="EE"/>
      <sheetName val="Distribution"/>
      <sheetName val="EGC"/>
      <sheetName val="Peoples"/>
      <sheetName val="Hope"/>
      <sheetName val="OI Recon"/>
      <sheetName val="Summary"/>
      <sheetName val="Capital Structure"/>
      <sheetName val="Template - Supply"/>
      <sheetName val="Supply-Hedging"/>
      <sheetName val="Template - Utilities"/>
      <sheetName val="Financials"/>
      <sheetName val="Key Assumptions"/>
      <sheetName val="TARGET Control"/>
      <sheetName val="Ratings"/>
      <sheetName val="PlanRecon"/>
      <sheetName val="Target"/>
      <sheetName val="NYMEX Sensitivity"/>
      <sheetName val="Hedge Summary"/>
      <sheetName val="Supply-DDA"/>
      <sheetName val="Template - DP"/>
      <sheetName val="Template - DH"/>
      <sheetName val="COGNOS 123106"/>
      <sheetName val="COGNOS 093006"/>
      <sheetName val="COGNOS 063006"/>
      <sheetName val="COGNOS 033106"/>
      <sheetName val="COGNOS 123105"/>
      <sheetName val="Target Output"/>
      <sheetName val="Debt"/>
      <sheetName val="Interest"/>
      <sheetName val="Historical"/>
      <sheetName val="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S Guidance"/>
      <sheetName val="Overview"/>
      <sheetName val="Collars"/>
      <sheetName val="Comparison"/>
      <sheetName val="Dividend Charts"/>
      <sheetName val="Directions"/>
      <sheetName val="Key Inputs"/>
      <sheetName val="Cash Flow Analysis"/>
      <sheetName val="BusMix"/>
      <sheetName val="Production"/>
      <sheetName val="Sell"/>
      <sheetName val="SamFinOut"/>
      <sheetName val="CapStr"/>
      <sheetName val="SamFinIn"/>
      <sheetName val="Consolidated"/>
      <sheetName val="S&amp;P Credit"/>
      <sheetName val="Moody's Credit"/>
      <sheetName val="Moody's Liquidity"/>
      <sheetName val="HQ"/>
      <sheetName val="Volumes"/>
      <sheetName val="Midstream"/>
      <sheetName val="EE"/>
      <sheetName val="Distribution"/>
      <sheetName val="EGC"/>
      <sheetName val="Peoples"/>
      <sheetName val="Hope"/>
      <sheetName val="OI Recon"/>
      <sheetName val="Summary"/>
      <sheetName val="Capital Structure"/>
      <sheetName val="Template - Supply"/>
      <sheetName val="Supply-Hedging"/>
      <sheetName val="Template - Utilities"/>
      <sheetName val="Financials"/>
      <sheetName val="Key Assumptions"/>
      <sheetName val="TARGET Control"/>
      <sheetName val="Ratings"/>
      <sheetName val="PlanRecon"/>
      <sheetName val="Target"/>
      <sheetName val="NYMEX Sensitivity"/>
      <sheetName val="Hedge Summary"/>
      <sheetName val="Supply-DDA"/>
      <sheetName val="Template - DP"/>
      <sheetName val="Template - DH"/>
      <sheetName val="COGNOS 123106"/>
      <sheetName val="COGNOS 093006"/>
      <sheetName val="COGNOS 063006"/>
      <sheetName val="COGNOS 033106"/>
      <sheetName val="COGNOS 123105"/>
      <sheetName val="Target Output"/>
      <sheetName val="Debt"/>
      <sheetName val="Interest"/>
      <sheetName val="Historical"/>
      <sheetName val="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- MONTH"/>
      <sheetName val="INCOME - YTD"/>
      <sheetName val="BALANCE SHEET"/>
      <sheetName val="HILITES"/>
      <sheetName val="EARNINGS RELEASE"/>
      <sheetName val="NORESCO COMPARABLES"/>
      <sheetName val="NORESCO VARIANCES"/>
      <sheetName val="NORESCO BOARD"/>
      <sheetName val="CAPITAL"/>
      <sheetName val="RECAP"/>
      <sheetName val="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rod. - Total VS Original Plan"/>
      <sheetName val="Prod. - East W_O ESOG"/>
      <sheetName val="Prod. - East COMBINED"/>
      <sheetName val="Prod. - Gulf"/>
      <sheetName val="East Variance"/>
      <sheetName val="Prod.  Total (External)"/>
      <sheetName val="Prod.   Gulf (External)"/>
      <sheetName val="Prod.  East (External)"/>
      <sheetName val="High lights - East"/>
      <sheetName val="High lights - Gulf"/>
      <sheetName val="Prod. - East (External)"/>
      <sheetName val="Prod.  - Gulf (External)"/>
      <sheetName val="Prod. - Total (External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  SYSTEM BOUNDARIES - DIAGRAM  "/>
      <sheetName val="   O&amp;M  FORECAST  SUMMARY   "/>
      <sheetName val="ASSUMPTIONS"/>
      <sheetName val="  HEAT RATE DEGRADATION  "/>
      <sheetName val=" OPERATING COSTS - FIXED &amp; VAR "/>
      <sheetName val=" EMPLOYEE SALARY &amp; BENEFITS  "/>
      <sheetName val="EMPLOYEE DIAGRAM"/>
      <sheetName val=" FPL FLEET SUPPORT "/>
      <sheetName val="COOLING TOWER"/>
      <sheetName val="  DEMIN WATER MAKE-UP  "/>
      <sheetName val="  S E W E R  "/>
      <sheetName val="NON-OPERATING COSTS"/>
      <sheetName val=" MAJOR MAINTENANCE  "/>
      <sheetName val="MAJOR MAINT ASSUMPTIONS"/>
      <sheetName val="  REPAIR &amp; REPLACE SCHEDULE  "/>
      <sheetName val="  CAPITAL EXPENDITURES  "/>
      <sheetName val="5OO MW O&amp;M - FL GREENFIELD CTCC"/>
      <sheetName val="#REF"/>
      <sheetName val="major maintenance"/>
      <sheetName val="input"/>
      <sheetName val="capital expenditures"/>
      <sheetName val="employees"/>
      <sheetName val="operating costs"/>
      <sheetName val="Correction Factor"/>
      <sheetName val="Revision History"/>
      <sheetName val="OH SCH"/>
      <sheetName val="PBH &amp; PSV STATIC DETAILS"/>
      <sheetName val="Liners&amp;TP R3"/>
      <sheetName val="Caps R4"/>
      <sheetName val="FuelNozzGAS R3"/>
      <sheetName val="FuelNozzDF R3"/>
      <sheetName val="GES1N-S1SHD R1"/>
      <sheetName val="S1&amp;3B R2 "/>
      <sheetName val="S2B"/>
      <sheetName val="S2N&amp;SH R2"/>
      <sheetName val="S3N-S3Shds R2"/>
      <sheetName val="PRICES"/>
      <sheetName val="Filename"/>
      <sheetName val="JE 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WORKBOOK"/>
      <sheetName val="DCF"/>
      <sheetName val="Financial Statements"/>
      <sheetName val="CAPEX and Operating Expense"/>
      <sheetName val="Inputs (1)"/>
      <sheetName val="Inputs (2)"/>
      <sheetName val="Simulation"/>
      <sheetName val="Overview Graphs &amp; Tables"/>
      <sheetName val="Credit Analysis"/>
      <sheetName val="MC_Histogram"/>
      <sheetName val="Base Definition"/>
      <sheetName val="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WORKBOOK"/>
      <sheetName val="DCF"/>
      <sheetName val="Financial Statements"/>
      <sheetName val="CAPEX and Operating Expense"/>
      <sheetName val="Inputs (1)"/>
      <sheetName val="Inputs (2)"/>
      <sheetName val="Simulation"/>
      <sheetName val="Overview Graphs &amp; Tables"/>
      <sheetName val="Credit Analysis"/>
      <sheetName val="MC_Histogram"/>
      <sheetName val="Base Definition"/>
      <sheetName val="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lides"/>
      <sheetName val="Corp Model"/>
      <sheetName val="DCF"/>
      <sheetName val="DD&amp;A DP"/>
      <sheetName val="DD&amp;A DH"/>
      <sheetName val="Synergies"/>
      <sheetName val="DP Financials"/>
      <sheetName val="DH Financials"/>
      <sheetName val="People F"/>
      <sheetName val="Working Cap"/>
      <sheetName val="Hope F"/>
      <sheetName val="DP HR"/>
      <sheetName val="DH HR"/>
      <sheetName val="DP CapEx -buyers -OM"/>
      <sheetName val="DP BS adj"/>
      <sheetName val="DP Def Charges &amp; assets"/>
      <sheetName val="DH BS adj"/>
      <sheetName val="DH Def Charges &amp; assets"/>
      <sheetName val="DH CapEx Buyers OM"/>
      <sheetName val="Sheet6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95COVR"/>
      <sheetName val="loan"/>
      <sheetName val="ap"/>
      <sheetName val="royalty"/>
      <sheetName val="cash"/>
      <sheetName val="4000"/>
      <sheetName val="4431"/>
      <sheetName val="TX1"/>
      <sheetName val="dex"/>
      <sheetName val="lgl"/>
      <sheetName val="tax96"/>
      <sheetName val="96bs"/>
      <sheetName val="96ae"/>
      <sheetName val="adx95bgt_grp"/>
      <sheetName val="adx96bgt_grp"/>
      <sheetName val="adx96bgtae"/>
      <sheetName val="ADX"/>
      <sheetName val="Module1"/>
      <sheetName val="Macro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lides (2)"/>
      <sheetName val="Slides"/>
      <sheetName val="Corp Model"/>
      <sheetName val="DCF"/>
      <sheetName val="DD&amp;A DP"/>
      <sheetName val="DD&amp;A DH"/>
      <sheetName val="Synergies"/>
      <sheetName val="DP Financials"/>
      <sheetName val="DH Financials"/>
      <sheetName val="People F"/>
      <sheetName val="Working Cap"/>
      <sheetName val="Hope F"/>
      <sheetName val="DP HR"/>
      <sheetName val="DH HR"/>
      <sheetName val="DP CapEx -buyers -OM"/>
      <sheetName val="DP BS adj"/>
      <sheetName val="DP Def Charges &amp; assets"/>
      <sheetName val="DH BS adj"/>
      <sheetName val="DH Def Charges &amp; assets"/>
      <sheetName val="DH CapEx Buyers OM"/>
      <sheetName val="Sheet6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Cover Sheet"/>
      <sheetName val="Plant Layout"/>
      <sheetName val="input"/>
      <sheetName val="Assumptions"/>
      <sheetName val="Assumptions-Major Maintenance11"/>
      <sheetName val="East Region Expense Assumption"/>
      <sheetName val="Employees"/>
      <sheetName val="Organ. Chart"/>
      <sheetName val="Operating costs"/>
      <sheetName val="Major Maintenance"/>
      <sheetName val="  Repair &amp; Replace 2CT-2ST"/>
      <sheetName val="Other Capital Expenditures"/>
      <sheetName val="Fleet Support"/>
      <sheetName val="ISO support Backup"/>
      <sheetName val="EMT Personnel"/>
      <sheetName val="Information Management"/>
      <sheetName val="Electrical Energy Calc."/>
      <sheetName val="Water Balance"/>
      <sheetName val="Project Site Layout"/>
      <sheetName val="Temperature Correction Formula"/>
      <sheetName val="Non Recoverable Degration curve"/>
      <sheetName val="Gate Cycle Curves"/>
      <sheetName val="Power Degradation"/>
      <sheetName val="Heat Rate Degradation"/>
      <sheetName val="Monthly Degradation"/>
      <sheetName val="Monthly Power Degradation"/>
      <sheetName val="Westinghouse Documentation"/>
      <sheetName val="Temp Corr Adjustment"/>
      <sheetName val="Capital Costs Graph"/>
      <sheetName val="Base Operating Costs Graph"/>
      <sheetName val="OH Operating Expenses 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 refreshError="1"/>
      <sheetData sheetId="30" refreshError="1"/>
      <sheetData sheetId="3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0"/>
      <sheetName val="Cover"/>
      <sheetName val="input"/>
      <sheetName val="Assumptions"/>
      <sheetName val="Assumptions-Major Maintanence"/>
      <sheetName val="employees"/>
      <sheetName val="Organ. Chart"/>
      <sheetName val="operating costs"/>
      <sheetName val="capital expenditures"/>
      <sheetName val="Major Maintenance"/>
      <sheetName val="  REPAIR &amp; REPLACE 1CT-ST"/>
      <sheetName val="Fleet Support"/>
      <sheetName val="non-operating costs"/>
      <sheetName val="Electrical Energy Calc(1)."/>
      <sheetName val="HRSG TREATED  &amp; SERVICE WATER"/>
      <sheetName val="CTG Water Injection and Washes"/>
      <sheetName val="Cooling Tower"/>
      <sheetName val="  Sewer  "/>
      <sheetName val="IT - O&amp;M "/>
      <sheetName val="Correction Factor"/>
      <sheetName val="Water Balance"/>
      <sheetName val="Base Operating Expenses"/>
      <sheetName val="Overhaul Operating Expense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Input Sheet"/>
      <sheetName val="Auto. Meas. Model"/>
      <sheetName val="Partial Manual Meas. Model"/>
      <sheetName val="Manual Formulas"/>
      <sheetName val="Current Costs"/>
      <sheetName val="Statistical Cost"/>
      <sheetName val="Data"/>
      <sheetName val="Notes"/>
      <sheetName val="Land Acq"/>
      <sheetName val="Land Dev"/>
      <sheetName val="Tap Cost"/>
      <sheetName val="Tap Sizing"/>
      <sheetName val="Filtration"/>
      <sheetName val="Header Sizing"/>
      <sheetName val="Meter Sizing"/>
      <sheetName val="Meter Tubes"/>
      <sheetName val="Meter Skid"/>
      <sheetName val="Heater"/>
      <sheetName val="CV Runs"/>
      <sheetName val="CV Skid"/>
      <sheetName val="Meter-CV Bldg"/>
      <sheetName val="RTU"/>
      <sheetName val="GC Type"/>
      <sheetName val="GC Bldg"/>
      <sheetName val="Valves-Actuators"/>
      <sheetName val="Odorization"/>
      <sheetName val="Misc Costs"/>
      <sheetName val="Construction Costs"/>
      <sheetName val="Revision 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"/>
      <sheetName val="J(EQT)"/>
      <sheetName val="J(CIPCO)"/>
      <sheetName val="J-1(EQT)"/>
      <sheetName val="J-1Nar(EQT)"/>
      <sheetName val="J-1(CIPCO)"/>
      <sheetName val="J-1Nar(CIPCO)"/>
      <sheetName val="J-2(EQT)"/>
      <sheetName val="J-2(CIPCO)"/>
      <sheetName val="New Rev Summary"/>
      <sheetName val="Current Rev Summary(EQT)"/>
      <sheetName val="Current Rev Summary(CIPCO)"/>
      <sheetName val="New Rev Summary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"/>
      <sheetName val="J(EQT)"/>
      <sheetName val="J(CIPCO)"/>
      <sheetName val="J-1(EQT)"/>
      <sheetName val="J-1Nar(EQT)"/>
      <sheetName val="J-1(CIPCO)"/>
      <sheetName val="J-1Nar(CIPCO)"/>
      <sheetName val="J-2(EQT)"/>
      <sheetName val="J-2(CIPCO)"/>
      <sheetName val="New Rev Summary"/>
      <sheetName val="Current Rev Summary(EQT)"/>
      <sheetName val="Current Rev Summary(CIPCO)"/>
      <sheetName val="New Rev Summary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EPS Guidance"/>
      <sheetName val="Key Assumptions"/>
      <sheetName val="Comparison"/>
      <sheetName val="BusMix"/>
      <sheetName val="PlanRecon"/>
      <sheetName val="Key Inputs"/>
      <sheetName val="Dividend Charts"/>
      <sheetName val="Financials"/>
      <sheetName val="Capital Structure"/>
      <sheetName val="Summary"/>
      <sheetName val="Cash Flow Analysis"/>
      <sheetName val="Supply"/>
      <sheetName val="HQ"/>
      <sheetName val="Utility"/>
      <sheetName val="TARGET Control"/>
      <sheetName val="Target"/>
      <sheetName val="S&amp;P Credit"/>
      <sheetName val="Moody's Credit"/>
      <sheetName val="Ratings"/>
      <sheetName val="Interest"/>
      <sheetName val="Type Curve"/>
      <sheetName val="Collars"/>
      <sheetName val="Target Output"/>
      <sheetName val="Template - Supply"/>
      <sheetName val="Template - Utility"/>
      <sheetName val="Plan '06 EPS recon"/>
      <sheetName val="Sheet1"/>
      <sheetName val="NYMEX Sensitivity"/>
      <sheetName val="Graphs"/>
      <sheetName val="OI Recon"/>
      <sheetName val="Hedge Summary"/>
      <sheetName val="Debt Maturity Schedule"/>
      <sheetName val="Moody's Liquidity"/>
      <sheetName val="Hedge Update"/>
      <sheetName val="Target Visuals"/>
      <sheetName val="COGNOS 063004"/>
      <sheetName val="Historical"/>
      <sheetName val="COGNOS 123105"/>
      <sheetName val="COGNOS 123104"/>
      <sheetName val="COGNOS 093005"/>
      <sheetName val="COGNOS 033105"/>
      <sheetName val="COGNOS 063005"/>
      <sheetName val="COGNOS 093004"/>
      <sheetName val="COGNOS 033104"/>
      <sheetName val="COGNOS 123103"/>
      <sheetName val="COGNOS 093003"/>
      <sheetName val="COGNOS 063003"/>
      <sheetName val="COGNOS 033103"/>
      <sheetName val="COGNOS 1231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EPS Guidance"/>
      <sheetName val="Key Assumptions"/>
      <sheetName val="Comparison"/>
      <sheetName val="BusMix"/>
      <sheetName val="PlanRecon"/>
      <sheetName val="Key Inputs"/>
      <sheetName val="Dividend Charts"/>
      <sheetName val="Financials"/>
      <sheetName val="Capital Structure"/>
      <sheetName val="Summary"/>
      <sheetName val="Cash Flow Analysis"/>
      <sheetName val="Supply"/>
      <sheetName val="HQ"/>
      <sheetName val="Utility"/>
      <sheetName val="TARGET Control"/>
      <sheetName val="Target"/>
      <sheetName val="S&amp;P Credit"/>
      <sheetName val="Moody's Credit"/>
      <sheetName val="Ratings"/>
      <sheetName val="Interest"/>
      <sheetName val="Type Curve"/>
      <sheetName val="Collars"/>
      <sheetName val="Target Output"/>
      <sheetName val="Template - Supply"/>
      <sheetName val="Template - Utility"/>
      <sheetName val="Plan '06 EPS recon"/>
      <sheetName val="Sheet1"/>
      <sheetName val="NYMEX Sensitivity"/>
      <sheetName val="Graphs"/>
      <sheetName val="OI Recon"/>
      <sheetName val="Hedge Summary"/>
      <sheetName val="Debt Maturity Schedule"/>
      <sheetName val="Moody's Liquidity"/>
      <sheetName val="Hedge Update"/>
      <sheetName val="Target Visuals"/>
      <sheetName val="COGNOS 063004"/>
      <sheetName val="Historical"/>
      <sheetName val="COGNOS 123105"/>
      <sheetName val="COGNOS 123104"/>
      <sheetName val="COGNOS 093005"/>
      <sheetName val="COGNOS 033105"/>
      <sheetName val="COGNOS 063005"/>
      <sheetName val="COGNOS 093004"/>
      <sheetName val="COGNOS 033104"/>
      <sheetName val="COGNOS 123103"/>
      <sheetName val="COGNOS 093003"/>
      <sheetName val="COGNOS 063003"/>
      <sheetName val="COGNOS 033103"/>
      <sheetName val="COGNOS 1231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&amp;Instruc"/>
      <sheetName val="Variance Analysis"/>
      <sheetName val="Segment Page"/>
      <sheetName val="PriorMnthAct"/>
      <sheetName val="PLAN"/>
      <sheetName val="Forecast"/>
      <sheetName val="2000 ACTUAL"/>
      <sheetName val="Restated 2000"/>
      <sheetName val="2000act"/>
      <sheetName val="MonthlyVolumes"/>
      <sheetName val="YTD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Definitions"/>
      <sheetName val="ROTC - Calculation"/>
      <sheetName val="ROTC Capital"/>
      <sheetName val="Cumulative Investment"/>
      <sheetName val="Capex Summary"/>
      <sheetName val="Hybrid Summary"/>
      <sheetName val="Hybrid Summary (OLD)"/>
      <sheetName val="Price Assumption"/>
      <sheetName val="Gas Price Summary as of 2-23-07"/>
      <sheetName val="EBITDA History"/>
      <sheetName val="2005 DP &amp; DH EBITDA"/>
      <sheetName val="EBITDA Projection"/>
      <sheetName val="Transaction Multiples"/>
      <sheetName val="Financing Needs"/>
      <sheetName val="Financing Plan"/>
      <sheetName val="Asset Sale Assumps in Model"/>
      <sheetName val="LTD Maturities"/>
      <sheetName val="Moody's 41% Pasted"/>
      <sheetName val="Moody's 50% Pasted"/>
      <sheetName val="Moody's 53% Pasted"/>
      <sheetName val="Moody's 53% Tables"/>
      <sheetName val="Moody's 50% Tables"/>
      <sheetName val="Moody's 41% Tables"/>
      <sheetName val="S&amp;P 45% Pasted"/>
      <sheetName val="S&amp;P 50% Pasted"/>
      <sheetName val="S&amp;P 53% Pasted"/>
      <sheetName val="S&amp;P 45% Tables"/>
      <sheetName val="S&amp;P 50% Tables"/>
      <sheetName val="S&amp;P 53%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 FERC Summary"/>
      <sheetName val="WP-1"/>
      <sheetName val="WP-2"/>
      <sheetName val="WP-3"/>
      <sheetName val="WP-4"/>
      <sheetName val="WP-6"/>
      <sheetName val="Rate Graph"/>
      <sheetName val="BP"/>
      <sheetName val="Summary"/>
      <sheetName val="2007 Breakdown"/>
      <sheetName val="2007 Actual Collected"/>
      <sheetName val="2007 Actual Usage "/>
      <sheetName val="2008 Projected Usage"/>
      <sheetName val="2007 O&amp;M"/>
      <sheetName val="overunder collect"/>
      <sheetName val=" EQT Pipeline "/>
      <sheetName val="Deferred Taxes"/>
      <sheetName val="data_Page1_1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wed ROE Summary"/>
      <sheetName val="Summary"/>
      <sheetName val="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g History"/>
      <sheetName val="1987 - 2006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hecks"/>
      <sheetName val="EQT Pipe"/>
      <sheetName val="Three Rivers"/>
      <sheetName val="Carnegie"/>
      <sheetName val="Bluegrass"/>
      <sheetName val="Blank2"/>
      <sheetName val="Pipeline Total"/>
      <sheetName val="Results"/>
      <sheetName val="Capital Restate"/>
      <sheetName val="Macros"/>
      <sheetName val="Module1"/>
      <sheetName val="Module2"/>
      <sheetName val="Module3"/>
      <sheetName val="EQTBP01"/>
      <sheetName val="data_Page1_1_1"/>
      <sheetName val="gpp 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"/>
      <sheetName val="cash III"/>
      <sheetName val="Loans"/>
      <sheetName val="Princ"/>
      <sheetName val="Dmd A"/>
      <sheetName val="Dmd B"/>
      <sheetName val="IEC "/>
      <sheetName val="conogen "/>
      <sheetName val="Arg"/>
      <sheetName val="Tax Provision"/>
      <sheetName val="Tax Payable"/>
      <sheetName val="Sal"/>
      <sheetName val="Exhibit B"/>
      <sheetName val=" Trend 00"/>
      <sheetName val=" Trend 99"/>
      <sheetName val="Inv in Subs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e Diligence"/>
      <sheetName val="Key Definitions"/>
      <sheetName val="Comparables"/>
      <sheetName val="Debt Analysis"/>
      <sheetName val="Forecast v Actual"/>
      <sheetName val="IS Worksheet - NYMEX $3.00"/>
      <sheetName val="Formulas in worksheet"/>
      <sheetName val="Rating $3.00 NYMEX"/>
      <sheetName val="Assumptions"/>
      <sheetName val="Projections"/>
      <sheetName val="Financials"/>
      <sheetName val="Summary"/>
      <sheetName val="IS Worksheet - NYMEX $4.00"/>
      <sheetName val="Rating $4.00 NYM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 List"/>
      <sheetName val="Main sheet-Hoja Principal"/>
      <sheetName val="Spanish Output"/>
      <sheetName val="Instructions-Instrucciones"/>
      <sheetName val="GC IO Area"/>
      <sheetName val="conversions-conversiones"/>
      <sheetName val="conversions2"/>
      <sheetName val="Model in colo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"/>
      <sheetName val="HR &amp; MW Corr."/>
      <sheetName val="Payroll "/>
      <sheetName val="Fixed Op Cost"/>
      <sheetName val="Non-Op Cost"/>
      <sheetName val="Var Op Cost"/>
      <sheetName val="CAPITAL EXPENDITURES"/>
      <sheetName val="COOLING TOWER"/>
      <sheetName val="  DEMIN WATER MAKE-UP  "/>
      <sheetName val="MAINT COSTS 2CT-ST"/>
      <sheetName val="  REPAIR &amp; REPLACE 2CT-ST "/>
      <sheetName val="W Region Exp Assumption"/>
      <sheetName val="Assumptions"/>
      <sheetName val="Electricity Cost summary "/>
      <sheetName val="Water Balance"/>
      <sheetName val="IM Summary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  SYSTEM BOUNDARIES - DIAGRAM  "/>
      <sheetName val="   O&amp;M  FORECAST  SUMMARY   "/>
      <sheetName val="ASSUMPTIONS"/>
      <sheetName val="  HEAT RATE DEGRADATION  "/>
      <sheetName val=" OPERATING COSTS - FIXED &amp; VAR "/>
      <sheetName val=" EMPLOYEE SALARY &amp; BENEFITS  "/>
      <sheetName val="EMPLOYEE DIAGRAM"/>
      <sheetName val=" FPL FLEET SUPPORT "/>
      <sheetName val="COOLING TOWER"/>
      <sheetName val="  DEMIN WATER MAKE-UP  "/>
      <sheetName val="  S E W E R  "/>
      <sheetName val="NON-OPERATING COSTS"/>
      <sheetName val=" MAJOR MAINTENANCE  "/>
      <sheetName val="MAJOR MAINT ASSUMPTIONS"/>
      <sheetName val="  REPAIR &amp; REPLACE SCHEDULE  "/>
      <sheetName val="  CAPITAL EXPENDITURES  "/>
      <sheetName val="5OO MW O&amp;M - FL GREENFIELD CTCC"/>
      <sheetName val="#REF"/>
      <sheetName val="major maintenance"/>
      <sheetName val="input"/>
      <sheetName val="capital expenditures"/>
      <sheetName val="employees"/>
      <sheetName val="operating costs"/>
      <sheetName val="Correction Factor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D Support"/>
      <sheetName val="Exhibit I"/>
      <sheetName val="Exhibit II"/>
      <sheetName val="Exhibit III"/>
      <sheetName val="Exhibit IV"/>
      <sheetName val="12.31.13 COGNOS BS"/>
      <sheetName val="2013Q4 - Month 1"/>
      <sheetName val="2013Q4 - Month 2"/>
      <sheetName val="2013Q4 - Month 3"/>
      <sheetName val="6.30.13 Recast BS"/>
      <sheetName val="9.30.13 COGNOS BS"/>
      <sheetName val="2013Q3 - Month 1"/>
      <sheetName val="2013Q3 - Month 2"/>
      <sheetName val="2013Q3 - Month 3"/>
      <sheetName val="6.30.13 COGNOS BS"/>
      <sheetName val="Month 1 Q2"/>
      <sheetName val="Month 2 Q2"/>
      <sheetName val="Month 3 Q2"/>
      <sheetName val="3.31.13 COGNOS BS"/>
      <sheetName val="2013Q1 - Month 1"/>
      <sheetName val="2013Q1 - Month 2"/>
      <sheetName val="2013Q1 - Month 3"/>
      <sheetName val="Balance Sheet"/>
      <sheetName val="12.31.12 COGNOS BS"/>
      <sheetName val="2012Q4 - Month 1"/>
      <sheetName val="2012Q4 - Month 2"/>
      <sheetName val="2012Q4 - Month 3"/>
      <sheetName val="3.31.14 COGNOS BS"/>
      <sheetName val="2014Q1 - Month 1"/>
      <sheetName val="2014Q1 - Month 2"/>
      <sheetName val="2014Q1 - Month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N"/>
      <sheetName val="ExhP-1"/>
      <sheetName val="ExhP-2"/>
      <sheetName val="ExhP-3"/>
      <sheetName val="ExhP-4"/>
      <sheetName val="ExhP-5"/>
      <sheetName val="ExhP-6"/>
    </sheetNames>
    <sheetDataSet>
      <sheetData sheetId="0"/>
      <sheetData sheetId="1"/>
      <sheetData sheetId="2"/>
      <sheetData sheetId="3"/>
      <sheetData sheetId="4">
        <row r="14">
          <cell r="E14">
            <v>511000.00000000023</v>
          </cell>
          <cell r="F14">
            <v>511000.00000000023</v>
          </cell>
        </row>
        <row r="16">
          <cell r="E16">
            <v>2036962.2092332318</v>
          </cell>
          <cell r="F16">
            <v>2036962.2092332318</v>
          </cell>
        </row>
        <row r="18">
          <cell r="E18">
            <v>143376.41565237899</v>
          </cell>
          <cell r="F18">
            <v>139648.318170627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BSHEET_M"/>
      <sheetName val="A95COVR"/>
      <sheetName val="ap"/>
      <sheetName val="loan"/>
      <sheetName val="royalty"/>
      <sheetName val="cash"/>
      <sheetName val="tax"/>
      <sheetName val="billing"/>
      <sheetName val="TRND"/>
      <sheetName val="Sheet1"/>
      <sheetName val="4000"/>
      <sheetName val="4431"/>
      <sheetName val="TX1"/>
      <sheetName val="dex"/>
      <sheetName val="lgl"/>
      <sheetName val="tax96"/>
      <sheetName val="96bs"/>
      <sheetName val="96ae"/>
      <sheetName val="adx95bgt_grp"/>
      <sheetName val="adx96bgt_grp"/>
      <sheetName val="adx96bgtae"/>
      <sheetName val="ADX"/>
      <sheetName val="Module1"/>
      <sheetName val="Macro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C Rates Effective 03012014"/>
      <sheetName val="GDPCTPI"/>
    </sheetNames>
    <sheetDataSet>
      <sheetData sheetId="0">
        <row r="5">
          <cell r="C5">
            <v>50156741</v>
          </cell>
          <cell r="E5">
            <v>45308772.57</v>
          </cell>
        </row>
        <row r="20">
          <cell r="C20">
            <v>77946961</v>
          </cell>
          <cell r="E20">
            <v>2446198.8000000003</v>
          </cell>
        </row>
      </sheetData>
      <sheetData sheetId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Rate "/>
      <sheetName val="BALANCE_SHEET"/>
    </sheetNames>
    <sheetDataSet>
      <sheetData sheetId="0"/>
      <sheetData sheetId="1">
        <row r="41">
          <cell r="C41">
            <v>492512</v>
          </cell>
        </row>
        <row r="57">
          <cell r="C57">
            <v>653058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  <sheetName val="PickList"/>
      <sheetName val="Assump"/>
      <sheetName val="LookUp"/>
      <sheetName val="Lookups"/>
      <sheetName val="Cash Flow Progress"/>
      <sheetName val="Input"/>
      <sheetName val="Lists"/>
      <sheetName val="Reference"/>
      <sheetName val="Cover 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"/>
      <sheetName val="DEPR"/>
      <sheetName val="DEPR (2)"/>
      <sheetName val="PIM 4866"/>
      <sheetName val="tax"/>
      <sheetName val="tax-rvsd"/>
      <sheetName val="PIM 6267"/>
      <sheetName val="TAX-CURR"/>
      <sheetName val="MT NOTE"/>
      <sheetName val="nav"/>
      <sheetName val="nav (2)"/>
      <sheetName val="MSDW"/>
      <sheetName val="FAYZ"/>
      <sheetName val="OAK"/>
      <sheetName val="DIA"/>
      <sheetName val="MAIN"/>
      <sheetName val="amtz"/>
      <sheetName val="mkt"/>
      <sheetName val="mkt (2)"/>
      <sheetName val="stkdif (2)"/>
      <sheetName val="lgl"/>
      <sheetName val="C&amp;B"/>
      <sheetName val="ICAP"/>
      <sheetName val="CapitalGuardian"/>
      <sheetName val="March2000liquidation"/>
      <sheetName val="FGN TAX"/>
      <sheetName val="FAS115"/>
      <sheetName val="APIC"/>
      <sheetName val="TREND"/>
      <sheetName val="TREND2000"/>
      <sheetName val="mktvaljs"/>
      <sheetName val="loan"/>
      <sheetName val="deftax"/>
      <sheetName val="deftax97"/>
      <sheetName val="buysells"/>
      <sheetName val="saleustres"/>
      <sheetName val="neno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Collars"/>
      <sheetName val="Dividend Charts"/>
      <sheetName val="Sell"/>
      <sheetName val="EPS Guidance"/>
      <sheetName val="Plan"/>
      <sheetName val="SamFinOut"/>
      <sheetName val="BusMix"/>
      <sheetName val="SamFinIn"/>
      <sheetName val="Reserves"/>
      <sheetName val="Financing Strategy"/>
      <sheetName val="Summary"/>
      <sheetName val="Key Inputs"/>
      <sheetName val="Scenarios"/>
      <sheetName val="Consolidated"/>
      <sheetName val="S&amp;P Credit"/>
      <sheetName val="Moody's Credit"/>
      <sheetName val="Moody's Liquidity"/>
      <sheetName val="OI Recon"/>
      <sheetName val="Ratings_Summary"/>
      <sheetName val="Moody's Ratings"/>
      <sheetName val="Ratings"/>
      <sheetName val="Cash Flow Analysis"/>
      <sheetName val="HQ"/>
      <sheetName val="Volumes"/>
      <sheetName val="Production"/>
      <sheetName val="Template - Supply"/>
      <sheetName val="Gathering"/>
      <sheetName val="Supply-Hedging"/>
      <sheetName val="Equitrans"/>
      <sheetName val="EE"/>
      <sheetName val="Distribution"/>
      <sheetName val="Template - Utilities"/>
      <sheetName val="EGC"/>
      <sheetName val="Peoples"/>
      <sheetName val="Hope"/>
      <sheetName val="Financing"/>
      <sheetName val="Interest"/>
      <sheetName val="CapStr"/>
      <sheetName val="Capital Structure"/>
      <sheetName val="Key Assumptions"/>
      <sheetName val="TARGET Control"/>
      <sheetName val="Target"/>
      <sheetName val="NYMEX Sensitivity"/>
      <sheetName val="Hedge Summary"/>
      <sheetName val="Supply-DDA"/>
      <sheetName val="Template - DP"/>
      <sheetName val="Template - DH"/>
      <sheetName val="COGNOS 093006"/>
      <sheetName val="COGNOS 063006"/>
      <sheetName val="COGNOS 033106"/>
      <sheetName val="COGNOS 123105"/>
      <sheetName val="Target Output"/>
      <sheetName val="Historical"/>
      <sheetName val="COGNOS 123106"/>
      <sheetName val="COGNOS 033107"/>
      <sheetName val="COGNOS 063007"/>
      <sheetName val="Comparison"/>
      <sheetName val="Compression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"/>
      <sheetName val="Assumptions"/>
      <sheetName val="Assumptions-Major Maintanence"/>
      <sheetName val="employees"/>
      <sheetName val="operating costs"/>
      <sheetName val="capital expenditures"/>
      <sheetName val="Major Maintenance"/>
      <sheetName val="Repair-Replace"/>
      <sheetName val="Fleet Support"/>
      <sheetName val="non-operating costs"/>
      <sheetName val="Treated water"/>
      <sheetName val="CTG Water Injection and Washes"/>
      <sheetName val="Cooling Tower"/>
      <sheetName val="Mont"/>
      <sheetName val="Volumetric NC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00D63"/>
  </sheetPr>
  <dimension ref="A1:H39"/>
  <sheetViews>
    <sheetView tabSelected="1" topLeftCell="A19" workbookViewId="0">
      <selection activeCell="B41" sqref="B41"/>
    </sheetView>
  </sheetViews>
  <sheetFormatPr defaultColWidth="9.1796875" defaultRowHeight="15.5"/>
  <cols>
    <col min="1" max="1" width="9.1796875" style="136"/>
    <col min="2" max="2" width="30.81640625" style="135" customWidth="1"/>
    <col min="3" max="3" width="15.26953125" style="136" customWidth="1"/>
    <col min="4" max="4" width="20.453125" style="135" customWidth="1"/>
    <col min="5" max="5" width="18.1796875" style="135" customWidth="1"/>
    <col min="6" max="6" width="17.26953125" style="135" customWidth="1"/>
    <col min="7" max="7" width="11.26953125" style="135" customWidth="1"/>
    <col min="8" max="8" width="9.1796875" style="135" hidden="1" customWidth="1"/>
    <col min="9" max="9" width="9.1796875" style="135" customWidth="1"/>
    <col min="10" max="16384" width="9.1796875" style="135"/>
  </cols>
  <sheetData>
    <row r="1" spans="1:8">
      <c r="F1" s="3" t="s">
        <v>0</v>
      </c>
    </row>
    <row r="2" spans="1:8">
      <c r="F2" s="3" t="s">
        <v>1</v>
      </c>
    </row>
    <row r="3" spans="1:8">
      <c r="F3" s="3" t="s">
        <v>2</v>
      </c>
    </row>
    <row r="4" spans="1:8">
      <c r="F4" s="3" t="s">
        <v>3</v>
      </c>
    </row>
    <row r="5" spans="1:8">
      <c r="F5" s="147"/>
    </row>
    <row r="6" spans="1:8" ht="17.5">
      <c r="A6" s="164" t="s">
        <v>4</v>
      </c>
      <c r="B6" s="164"/>
      <c r="C6" s="164"/>
      <c r="D6" s="164"/>
      <c r="E6" s="164"/>
      <c r="F6" s="164"/>
    </row>
    <row r="7" spans="1:8" ht="17.5">
      <c r="A7" s="164" t="s">
        <v>5</v>
      </c>
      <c r="B7" s="164"/>
      <c r="C7" s="164"/>
      <c r="D7" s="164"/>
      <c r="E7" s="164"/>
      <c r="F7" s="164"/>
    </row>
    <row r="9" spans="1:8">
      <c r="A9" s="152" t="s">
        <v>6</v>
      </c>
      <c r="B9" s="152" t="s">
        <v>7</v>
      </c>
      <c r="C9" s="152" t="s">
        <v>8</v>
      </c>
      <c r="D9" s="152" t="s">
        <v>9</v>
      </c>
      <c r="E9" s="152" t="s">
        <v>10</v>
      </c>
      <c r="F9" s="152" t="s">
        <v>11</v>
      </c>
    </row>
    <row r="10" spans="1:8">
      <c r="B10" s="136" t="s">
        <v>12</v>
      </c>
      <c r="C10" s="136" t="s">
        <v>13</v>
      </c>
      <c r="D10" s="136" t="s">
        <v>14</v>
      </c>
      <c r="E10" s="136" t="s">
        <v>15</v>
      </c>
      <c r="F10" s="136" t="s">
        <v>16</v>
      </c>
    </row>
    <row r="11" spans="1:8">
      <c r="A11" s="151"/>
      <c r="B11" s="136"/>
      <c r="D11" s="136"/>
      <c r="E11" s="136"/>
      <c r="F11" s="136"/>
    </row>
    <row r="12" spans="1:8">
      <c r="A12" s="136">
        <v>1</v>
      </c>
      <c r="B12" s="135" t="s">
        <v>17</v>
      </c>
      <c r="D12" s="149">
        <v>350000</v>
      </c>
      <c r="E12" s="150">
        <f>+D12</f>
        <v>350000</v>
      </c>
      <c r="F12" s="150">
        <f>+E12</f>
        <v>350000</v>
      </c>
      <c r="H12" s="147"/>
    </row>
    <row r="13" spans="1:8">
      <c r="A13" s="136">
        <v>2</v>
      </c>
      <c r="B13" s="135" t="s">
        <v>18</v>
      </c>
      <c r="D13" s="163">
        <v>8.9870999999999999</v>
      </c>
      <c r="E13" s="148">
        <f>+D13</f>
        <v>8.9870999999999999</v>
      </c>
      <c r="F13" s="148">
        <f>+E13</f>
        <v>8.9870999999999999</v>
      </c>
      <c r="H13" s="147"/>
    </row>
    <row r="14" spans="1:8">
      <c r="D14" s="148"/>
      <c r="E14" s="148"/>
      <c r="F14" s="148"/>
      <c r="H14" s="147"/>
    </row>
    <row r="15" spans="1:8">
      <c r="A15" s="136">
        <v>3</v>
      </c>
      <c r="B15" s="135" t="s">
        <v>19</v>
      </c>
      <c r="D15" s="149">
        <f>+D12*151</f>
        <v>52850000</v>
      </c>
      <c r="E15" s="149">
        <f t="shared" ref="E15:F15" si="0">+E12*151</f>
        <v>52850000</v>
      </c>
      <c r="F15" s="149">
        <f t="shared" si="0"/>
        <v>52850000</v>
      </c>
      <c r="H15" s="147"/>
    </row>
    <row r="16" spans="1:8">
      <c r="A16" s="136">
        <v>4</v>
      </c>
      <c r="B16" s="135" t="s">
        <v>20</v>
      </c>
      <c r="D16" s="148">
        <v>0.14810000000000001</v>
      </c>
      <c r="E16" s="148">
        <f>+D16</f>
        <v>0.14810000000000001</v>
      </c>
      <c r="F16" s="148">
        <f>+E16</f>
        <v>0.14810000000000001</v>
      </c>
      <c r="H16" s="147"/>
    </row>
    <row r="17" spans="1:8">
      <c r="D17" s="148"/>
      <c r="E17" s="148"/>
      <c r="F17" s="148"/>
      <c r="H17" s="147"/>
    </row>
    <row r="18" spans="1:8">
      <c r="A18" s="136">
        <v>3</v>
      </c>
      <c r="B18" s="135" t="s">
        <v>21</v>
      </c>
      <c r="D18" s="149">
        <f>+D12*214</f>
        <v>74900000</v>
      </c>
      <c r="E18" s="149">
        <f t="shared" ref="E18:F18" si="1">+E12*214</f>
        <v>74900000</v>
      </c>
      <c r="F18" s="149">
        <f t="shared" si="1"/>
        <v>74900000</v>
      </c>
      <c r="H18" s="147"/>
    </row>
    <row r="19" spans="1:8">
      <c r="A19" s="136">
        <v>4</v>
      </c>
      <c r="B19" s="135" t="s">
        <v>20</v>
      </c>
      <c r="D19" s="148">
        <v>0.14660000000000001</v>
      </c>
      <c r="E19" s="148">
        <f>+D19</f>
        <v>0.14660000000000001</v>
      </c>
      <c r="F19" s="148">
        <f>+E19</f>
        <v>0.14660000000000001</v>
      </c>
      <c r="H19" s="147"/>
    </row>
    <row r="20" spans="1:8">
      <c r="D20" s="148"/>
      <c r="E20" s="148"/>
      <c r="F20" s="148"/>
      <c r="H20" s="147"/>
    </row>
    <row r="21" spans="1:8">
      <c r="A21" s="136">
        <v>5</v>
      </c>
      <c r="B21" s="141" t="s">
        <v>22</v>
      </c>
      <c r="C21" s="140"/>
      <c r="D21" s="146">
        <f>+D12*D13*12+D15*D16+D18*D19</f>
        <v>56553245</v>
      </c>
      <c r="E21" s="146">
        <f t="shared" ref="E21:F21" si="2">+E12*E13*12+E15*E16+E18*E19</f>
        <v>56553245</v>
      </c>
      <c r="F21" s="146">
        <f t="shared" si="2"/>
        <v>56553245</v>
      </c>
    </row>
    <row r="22" spans="1:8">
      <c r="D22" s="123"/>
      <c r="E22" s="123"/>
      <c r="F22" s="123"/>
    </row>
    <row r="23" spans="1:8">
      <c r="B23" s="135" t="s">
        <v>23</v>
      </c>
      <c r="D23" s="123"/>
      <c r="E23" s="123"/>
      <c r="F23" s="123"/>
    </row>
    <row r="24" spans="1:8">
      <c r="A24" s="136">
        <v>6</v>
      </c>
      <c r="B24" s="135" t="s">
        <v>24</v>
      </c>
      <c r="D24" s="123">
        <f>+'ExhP-4'!D15</f>
        <v>619140.55192138092</v>
      </c>
      <c r="E24" s="123">
        <f>'[49]ExhP-4'!E14</f>
        <v>511000.00000000023</v>
      </c>
      <c r="F24" s="123">
        <f>'[49]ExhP-4'!F14</f>
        <v>511000.00000000023</v>
      </c>
    </row>
    <row r="25" spans="1:8">
      <c r="A25" s="136">
        <v>7</v>
      </c>
      <c r="B25" s="135" t="s">
        <v>25</v>
      </c>
      <c r="D25" s="123">
        <f>+'ExhP-2'!C14</f>
        <v>4131984.2969803233</v>
      </c>
      <c r="E25" s="123">
        <f>'[49]ExhP-4'!E16</f>
        <v>2036962.2092332318</v>
      </c>
      <c r="F25" s="123">
        <f>'[49]ExhP-4'!F16</f>
        <v>2036962.2092332318</v>
      </c>
    </row>
    <row r="26" spans="1:8">
      <c r="A26" s="136">
        <v>8</v>
      </c>
      <c r="B26" s="135" t="s">
        <v>26</v>
      </c>
      <c r="D26" s="123">
        <f>+'ExhP-2'!C16</f>
        <v>2235009.6279314049</v>
      </c>
      <c r="E26" s="123">
        <f>'[49]ExhP-4'!E18</f>
        <v>143376.41565237899</v>
      </c>
      <c r="F26" s="123">
        <f>'[49]ExhP-4'!F18</f>
        <v>139648.318170627</v>
      </c>
    </row>
    <row r="27" spans="1:8">
      <c r="A27" s="136">
        <v>9</v>
      </c>
      <c r="B27" s="135" t="s">
        <v>27</v>
      </c>
      <c r="D27" s="125">
        <f>+'ExhP-5'!D23*0.0525</f>
        <v>8549120.3700064346</v>
      </c>
      <c r="E27" s="125">
        <f>+'ExhP-5'!E23*0.0525</f>
        <v>8224913.4006440165</v>
      </c>
      <c r="F27" s="125">
        <f>+'ExhP-5'!F23*0.0525</f>
        <v>7860618.4136092961</v>
      </c>
      <c r="H27" s="145" t="s">
        <v>28</v>
      </c>
    </row>
    <row r="28" spans="1:8">
      <c r="A28" s="136">
        <v>10</v>
      </c>
      <c r="B28" s="141" t="s">
        <v>29</v>
      </c>
      <c r="C28" s="140"/>
      <c r="D28" s="144">
        <f>SUM(D24:D27)</f>
        <v>15535254.846839543</v>
      </c>
      <c r="E28" s="144">
        <f>SUM(E24:E27)</f>
        <v>10916252.025529627</v>
      </c>
      <c r="F28" s="144">
        <f>SUM(F24:F27)</f>
        <v>10548228.941013156</v>
      </c>
    </row>
    <row r="30" spans="1:8">
      <c r="A30" s="136">
        <v>11</v>
      </c>
      <c r="B30" s="135" t="s">
        <v>30</v>
      </c>
      <c r="C30" s="136" t="s">
        <v>31</v>
      </c>
      <c r="D30" s="142">
        <f>D21-D28</f>
        <v>41017990.153160453</v>
      </c>
      <c r="E30" s="142">
        <f>E21-E28</f>
        <v>45636992.974470377</v>
      </c>
      <c r="F30" s="142">
        <f>F21-F28</f>
        <v>46005016.058986843</v>
      </c>
    </row>
    <row r="31" spans="1:8">
      <c r="D31" s="142"/>
      <c r="E31" s="142"/>
      <c r="F31" s="142"/>
    </row>
    <row r="32" spans="1:8">
      <c r="A32" s="136">
        <v>12</v>
      </c>
      <c r="B32" s="135" t="s">
        <v>32</v>
      </c>
      <c r="C32" s="143"/>
      <c r="D32" s="131">
        <f>D30*0.2622</f>
        <v>10754917.018158671</v>
      </c>
      <c r="E32" s="131">
        <f t="shared" ref="E32:F32" si="3">E30*0.2622</f>
        <v>11966019.557906132</v>
      </c>
      <c r="F32" s="131">
        <f t="shared" si="3"/>
        <v>12062515.210666349</v>
      </c>
    </row>
    <row r="33" spans="1:6">
      <c r="D33" s="142"/>
      <c r="E33" s="142"/>
      <c r="F33" s="142"/>
    </row>
    <row r="34" spans="1:6">
      <c r="A34" s="136">
        <v>13</v>
      </c>
      <c r="B34" s="141" t="s">
        <v>33</v>
      </c>
      <c r="C34" s="140"/>
      <c r="D34" s="139">
        <f>D30-D32</f>
        <v>30263073.135001782</v>
      </c>
      <c r="E34" s="139">
        <f>E30-E32</f>
        <v>33670973.416564241</v>
      </c>
      <c r="F34" s="139">
        <f>F30-F32</f>
        <v>33942500.848320492</v>
      </c>
    </row>
    <row r="36" spans="1:6">
      <c r="A36" s="136">
        <v>14</v>
      </c>
      <c r="B36" s="135" t="s">
        <v>34</v>
      </c>
      <c r="C36" s="136" t="s">
        <v>35</v>
      </c>
      <c r="D36" s="138">
        <f>+'ExhP-4'!D27</f>
        <v>31229651.860992618</v>
      </c>
      <c r="E36" s="138">
        <f>+'ExhP-4'!E27</f>
        <v>30293425.436825968</v>
      </c>
      <c r="F36" s="138">
        <f>+'ExhP-4'!F27</f>
        <v>29242661.81930989</v>
      </c>
    </row>
    <row r="37" spans="1:6">
      <c r="D37" s="131"/>
      <c r="E37" s="131"/>
      <c r="F37" s="131"/>
    </row>
    <row r="38" spans="1:6" ht="16" thickBot="1">
      <c r="A38" s="136">
        <v>15</v>
      </c>
      <c r="B38" s="135" t="s">
        <v>36</v>
      </c>
      <c r="C38" s="136" t="s">
        <v>37</v>
      </c>
      <c r="D38" s="137">
        <f>D21-D36</f>
        <v>25323593.139007382</v>
      </c>
      <c r="E38" s="137">
        <f>E21-E36</f>
        <v>26259819.563174032</v>
      </c>
      <c r="F38" s="137">
        <f>F21-F36</f>
        <v>27310583.18069011</v>
      </c>
    </row>
    <row r="39" spans="1:6" ht="16" thickTop="1"/>
  </sheetData>
  <mergeCells count="2">
    <mergeCell ref="A6:F6"/>
    <mergeCell ref="A7:F7"/>
  </mergeCells>
  <pageMargins left="0.75" right="0.75" top="1" bottom="1" header="0.5" footer="0.5"/>
  <pageSetup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32" sqref="C32"/>
    </sheetView>
  </sheetViews>
  <sheetFormatPr defaultRowHeight="12.5"/>
  <cols>
    <col min="1" max="1" width="14.54296875" bestFit="1" customWidth="1"/>
    <col min="2" max="2" width="11.26953125" bestFit="1" customWidth="1"/>
    <col min="3" max="3" width="9.1796875" style="32"/>
    <col min="4" max="4" width="12.26953125" style="30" bestFit="1" customWidth="1"/>
  </cols>
  <sheetData>
    <row r="1" spans="1:4" ht="13">
      <c r="B1" s="34" t="s">
        <v>146</v>
      </c>
      <c r="C1" s="35" t="s">
        <v>147</v>
      </c>
    </row>
    <row r="2" spans="1:4">
      <c r="A2" s="25" t="s">
        <v>148</v>
      </c>
      <c r="B2" s="26">
        <v>310000</v>
      </c>
      <c r="C2" s="32">
        <v>0.25</v>
      </c>
      <c r="D2" s="30">
        <f>+B2*C2</f>
        <v>77500</v>
      </c>
    </row>
    <row r="3" spans="1:4">
      <c r="A3" s="25" t="s">
        <v>149</v>
      </c>
      <c r="B3" s="26">
        <v>100000</v>
      </c>
      <c r="C3" s="32">
        <v>0.45</v>
      </c>
      <c r="D3" s="30">
        <f>+B3*C3</f>
        <v>45000</v>
      </c>
    </row>
    <row r="4" spans="1:4">
      <c r="A4" s="25" t="s">
        <v>150</v>
      </c>
      <c r="B4" s="29">
        <v>40000</v>
      </c>
      <c r="C4" s="32">
        <v>0.45</v>
      </c>
      <c r="D4" s="31">
        <f>+B4*C4</f>
        <v>18000</v>
      </c>
    </row>
    <row r="5" spans="1:4" ht="13">
      <c r="B5" s="28">
        <f>SUM(B2:B4)</f>
        <v>450000</v>
      </c>
      <c r="C5" s="33">
        <f>+D5/B5</f>
        <v>0.31222222222222223</v>
      </c>
      <c r="D5" s="30">
        <f>SUM(D2:D4)</f>
        <v>140500</v>
      </c>
    </row>
    <row r="6" spans="1:4">
      <c r="A6" s="25" t="s">
        <v>151</v>
      </c>
      <c r="B6" s="26">
        <v>200000</v>
      </c>
      <c r="C6" s="32">
        <v>0.35</v>
      </c>
      <c r="D6" s="30">
        <f>+B6*C6</f>
        <v>70000</v>
      </c>
    </row>
    <row r="7" spans="1:4" ht="13.5" thickBot="1">
      <c r="B7" s="36">
        <f>SUM(B5:B6)</f>
        <v>650000</v>
      </c>
      <c r="C7" s="33">
        <f>+D7/B7</f>
        <v>0.32384615384615384</v>
      </c>
      <c r="D7" s="37">
        <f>SUM(D5:D6)</f>
        <v>210500</v>
      </c>
    </row>
    <row r="8" spans="1:4" ht="13" thickTop="1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workbookViewId="0">
      <selection activeCell="C32" sqref="C32"/>
    </sheetView>
  </sheetViews>
  <sheetFormatPr defaultRowHeight="12.5"/>
  <sheetData>
    <row r="1" spans="1:13">
      <c r="A1" s="25" t="s">
        <v>152</v>
      </c>
      <c r="C1" s="32">
        <v>0.31180000000000002</v>
      </c>
    </row>
    <row r="3" spans="1:13">
      <c r="A3" s="25" t="s">
        <v>153</v>
      </c>
      <c r="G3" s="25" t="s">
        <v>154</v>
      </c>
    </row>
    <row r="4" spans="1:13">
      <c r="A4" s="25" t="s">
        <v>155</v>
      </c>
      <c r="G4" s="25" t="s">
        <v>155</v>
      </c>
    </row>
    <row r="5" spans="1:13">
      <c r="B5" s="25" t="s">
        <v>156</v>
      </c>
      <c r="C5" s="25" t="s">
        <v>157</v>
      </c>
      <c r="D5" s="25" t="s">
        <v>158</v>
      </c>
      <c r="E5" s="25" t="s">
        <v>116</v>
      </c>
      <c r="H5" s="25" t="s">
        <v>156</v>
      </c>
      <c r="I5" s="25" t="s">
        <v>157</v>
      </c>
      <c r="J5" s="25" t="s">
        <v>158</v>
      </c>
      <c r="K5" s="25" t="s">
        <v>116</v>
      </c>
    </row>
    <row r="6" spans="1:13" ht="13">
      <c r="A6" s="25" t="s">
        <v>156</v>
      </c>
      <c r="B6" s="32">
        <v>0.14810000000000001</v>
      </c>
      <c r="C6" s="32">
        <v>0.14810000000000001</v>
      </c>
      <c r="D6" s="32">
        <v>0.46510000000000001</v>
      </c>
      <c r="E6" s="33">
        <f>+B6+C1</f>
        <v>0.45990000000000003</v>
      </c>
      <c r="G6" s="25" t="s">
        <v>156</v>
      </c>
      <c r="H6" s="32">
        <v>0.32390000000000002</v>
      </c>
      <c r="I6" s="32">
        <v>0.32390000000000002</v>
      </c>
      <c r="J6" s="32">
        <v>0.64090000000000003</v>
      </c>
      <c r="K6" s="33">
        <f>+H6+C1</f>
        <v>0.63570000000000004</v>
      </c>
    </row>
    <row r="7" spans="1:13" ht="13">
      <c r="A7" s="25" t="s">
        <v>157</v>
      </c>
      <c r="B7" s="32">
        <v>0.14810000000000001</v>
      </c>
      <c r="C7" s="32">
        <v>0.14810000000000001</v>
      </c>
      <c r="D7" s="32">
        <v>0.46510000000000001</v>
      </c>
      <c r="E7" s="33">
        <f>+B7+C1</f>
        <v>0.45990000000000003</v>
      </c>
      <c r="G7" s="25" t="s">
        <v>157</v>
      </c>
      <c r="H7" s="32">
        <v>0.32390000000000002</v>
      </c>
      <c r="I7" s="32">
        <v>0.32390000000000002</v>
      </c>
      <c r="J7" s="32">
        <v>0.64090000000000003</v>
      </c>
      <c r="K7" s="33">
        <f>+I7+C1</f>
        <v>0.63570000000000004</v>
      </c>
    </row>
    <row r="8" spans="1:13" ht="13">
      <c r="A8" s="25" t="s">
        <v>158</v>
      </c>
      <c r="B8" s="32">
        <v>0.46510000000000001</v>
      </c>
      <c r="C8" s="32">
        <v>0.46510000000000001</v>
      </c>
      <c r="D8" s="32">
        <v>0.317</v>
      </c>
      <c r="E8" s="33">
        <f>+D8+B6+C1</f>
        <v>0.77690000000000003</v>
      </c>
      <c r="G8" s="25" t="s">
        <v>158</v>
      </c>
      <c r="H8" s="32">
        <v>0.64090000000000003</v>
      </c>
      <c r="I8" s="32">
        <v>0.64090000000000003</v>
      </c>
      <c r="J8" s="32">
        <v>0.317</v>
      </c>
      <c r="K8" s="33">
        <f>+I8+C1</f>
        <v>0.9527000000000001</v>
      </c>
    </row>
    <row r="9" spans="1:13" ht="13">
      <c r="A9" s="25" t="s">
        <v>116</v>
      </c>
      <c r="B9" s="33">
        <f>+B6+C1</f>
        <v>0.45990000000000003</v>
      </c>
      <c r="C9" s="33">
        <f>+B6+C1</f>
        <v>0.45990000000000003</v>
      </c>
      <c r="D9" s="33">
        <f>+E8</f>
        <v>0.77690000000000003</v>
      </c>
      <c r="E9" s="33">
        <f>+C1</f>
        <v>0.31180000000000002</v>
      </c>
      <c r="G9" s="25" t="s">
        <v>116</v>
      </c>
      <c r="H9" s="33">
        <f>+H6+C1</f>
        <v>0.63570000000000004</v>
      </c>
      <c r="I9" s="33">
        <f>+I6+C1</f>
        <v>0.63570000000000004</v>
      </c>
      <c r="J9" s="33">
        <f>+I8+C1</f>
        <v>0.9527000000000001</v>
      </c>
      <c r="K9" s="33">
        <f>+C1</f>
        <v>0.31180000000000002</v>
      </c>
    </row>
    <row r="10" spans="1:13">
      <c r="A10" s="25" t="s">
        <v>159</v>
      </c>
      <c r="G10" s="25" t="s">
        <v>159</v>
      </c>
    </row>
    <row r="11" spans="1:13">
      <c r="B11" s="25" t="s">
        <v>156</v>
      </c>
      <c r="C11" s="25" t="s">
        <v>157</v>
      </c>
      <c r="D11" s="25" t="s">
        <v>158</v>
      </c>
      <c r="E11" s="25" t="s">
        <v>116</v>
      </c>
      <c r="H11" s="25" t="s">
        <v>156</v>
      </c>
      <c r="I11" s="25" t="s">
        <v>157</v>
      </c>
      <c r="J11" s="25" t="s">
        <v>158</v>
      </c>
      <c r="K11" s="25" t="s">
        <v>116</v>
      </c>
    </row>
    <row r="12" spans="1:13" ht="13">
      <c r="A12" s="25" t="s">
        <v>156</v>
      </c>
      <c r="B12" s="32">
        <v>0.13719999999999999</v>
      </c>
      <c r="C12" s="32">
        <v>0</v>
      </c>
      <c r="D12" s="32">
        <v>0.317</v>
      </c>
      <c r="E12" s="33">
        <f>+B12+C1</f>
        <v>0.44900000000000001</v>
      </c>
      <c r="G12" s="25" t="s">
        <v>156</v>
      </c>
      <c r="H12" s="32">
        <v>0.55579999999999996</v>
      </c>
      <c r="I12" s="32">
        <v>0.41860000000000003</v>
      </c>
      <c r="J12" s="32">
        <v>0.73560000000000003</v>
      </c>
      <c r="K12" s="33">
        <f>+H12+C1</f>
        <v>0.86759999999999993</v>
      </c>
      <c r="M12" s="53"/>
    </row>
    <row r="13" spans="1:13" ht="13">
      <c r="A13" s="25" t="s">
        <v>157</v>
      </c>
      <c r="B13" s="32">
        <v>0.13719999999999999</v>
      </c>
      <c r="C13" s="32">
        <v>0</v>
      </c>
      <c r="D13" s="32">
        <v>0.317</v>
      </c>
      <c r="E13" s="33">
        <f>+C1</f>
        <v>0.31180000000000002</v>
      </c>
      <c r="G13" s="25" t="s">
        <v>157</v>
      </c>
      <c r="H13" s="32">
        <v>0.55579999999999996</v>
      </c>
      <c r="I13" s="32">
        <v>0.41860000000000003</v>
      </c>
      <c r="J13" s="32">
        <v>0.73560000000000003</v>
      </c>
      <c r="K13" s="33">
        <f>+I13+C1</f>
        <v>0.73040000000000005</v>
      </c>
    </row>
    <row r="14" spans="1:13" ht="13">
      <c r="A14" s="25" t="s">
        <v>158</v>
      </c>
      <c r="B14" s="32">
        <v>0.45419999999999999</v>
      </c>
      <c r="C14" s="32">
        <v>0.317</v>
      </c>
      <c r="D14" s="32">
        <v>0.317</v>
      </c>
      <c r="E14" s="33">
        <f>+D14+C1</f>
        <v>0.62880000000000003</v>
      </c>
      <c r="G14" s="25" t="s">
        <v>158</v>
      </c>
      <c r="H14" s="32">
        <v>0.87280000000000002</v>
      </c>
      <c r="I14" s="32">
        <v>0.73560000000000003</v>
      </c>
      <c r="J14" s="32">
        <v>0.317</v>
      </c>
      <c r="K14" s="33">
        <f>+I14+C1</f>
        <v>1.0474000000000001</v>
      </c>
    </row>
    <row r="15" spans="1:13" ht="13">
      <c r="A15" s="25" t="s">
        <v>116</v>
      </c>
      <c r="B15" s="33">
        <f>+B12+C1</f>
        <v>0.44900000000000001</v>
      </c>
      <c r="C15" s="33">
        <f>+C1</f>
        <v>0.31180000000000002</v>
      </c>
      <c r="D15" s="33">
        <f>+C14+C1</f>
        <v>0.62880000000000003</v>
      </c>
      <c r="E15" s="33">
        <f>+C1</f>
        <v>0.31180000000000002</v>
      </c>
      <c r="G15" s="25" t="s">
        <v>116</v>
      </c>
      <c r="H15" s="33">
        <f>+H12+C1</f>
        <v>0.86759999999999993</v>
      </c>
      <c r="I15" s="33">
        <f>+C1+I12</f>
        <v>0.73040000000000005</v>
      </c>
      <c r="J15" s="33">
        <f>+I14+C1</f>
        <v>1.0474000000000001</v>
      </c>
      <c r="K15" s="33">
        <f>+C1</f>
        <v>0.31180000000000002</v>
      </c>
    </row>
    <row r="16" spans="1:13">
      <c r="A16" s="25" t="s">
        <v>160</v>
      </c>
      <c r="G16" s="25" t="s">
        <v>160</v>
      </c>
    </row>
    <row r="17" spans="1:11">
      <c r="B17" s="25" t="s">
        <v>156</v>
      </c>
      <c r="C17" s="25" t="s">
        <v>157</v>
      </c>
      <c r="D17" s="25" t="s">
        <v>158</v>
      </c>
      <c r="E17" s="25" t="s">
        <v>116</v>
      </c>
      <c r="H17" s="25" t="s">
        <v>156</v>
      </c>
      <c r="I17" s="25" t="s">
        <v>157</v>
      </c>
      <c r="J17" s="25" t="s">
        <v>158</v>
      </c>
      <c r="K17" s="25" t="s">
        <v>116</v>
      </c>
    </row>
    <row r="18" spans="1:11" ht="13">
      <c r="A18" s="25" t="s">
        <v>156</v>
      </c>
      <c r="B18" s="32">
        <v>0.32390000000000002</v>
      </c>
      <c r="C18" s="32">
        <v>0.32390000000000002</v>
      </c>
      <c r="D18" s="32">
        <v>0.32390000000000002</v>
      </c>
      <c r="E18" s="33">
        <f>+B18+C1</f>
        <v>0.63570000000000004</v>
      </c>
      <c r="G18" s="25" t="s">
        <v>156</v>
      </c>
      <c r="H18" s="32">
        <v>0.32390000000000002</v>
      </c>
      <c r="I18" s="32">
        <v>0.32390000000000002</v>
      </c>
      <c r="J18" s="32">
        <v>0.64090000000000003</v>
      </c>
      <c r="K18" s="33">
        <f>+H18+C1</f>
        <v>0.63570000000000004</v>
      </c>
    </row>
    <row r="19" spans="1:11" ht="13">
      <c r="A19" s="25" t="s">
        <v>157</v>
      </c>
      <c r="B19" s="32">
        <v>0.32390000000000002</v>
      </c>
      <c r="C19" s="32">
        <v>0.32390000000000002</v>
      </c>
      <c r="D19" s="32">
        <v>0.32390000000000002</v>
      </c>
      <c r="E19" s="33">
        <f>+C18+C1</f>
        <v>0.63570000000000004</v>
      </c>
      <c r="G19" s="25" t="s">
        <v>157</v>
      </c>
      <c r="H19" s="32">
        <v>0.32390000000000002</v>
      </c>
      <c r="I19" s="32">
        <v>0.32390000000000002</v>
      </c>
      <c r="J19" s="32">
        <v>0.64090000000000003</v>
      </c>
      <c r="K19" s="33">
        <f>+H19+C1</f>
        <v>0.63570000000000004</v>
      </c>
    </row>
    <row r="20" spans="1:11" ht="13">
      <c r="A20" s="25" t="s">
        <v>158</v>
      </c>
      <c r="B20" s="32">
        <v>0.32390000000000002</v>
      </c>
      <c r="C20" s="32">
        <v>0.32390000000000002</v>
      </c>
      <c r="D20" s="32">
        <v>0</v>
      </c>
      <c r="E20" s="33">
        <f>+B18+C1</f>
        <v>0.63570000000000004</v>
      </c>
      <c r="G20" s="25" t="s">
        <v>158</v>
      </c>
      <c r="H20" s="32">
        <v>0.64090000000000003</v>
      </c>
      <c r="I20" s="32">
        <v>0.64090000000000003</v>
      </c>
      <c r="J20" s="32">
        <v>0.317</v>
      </c>
      <c r="K20" s="33">
        <f>+H20+C1</f>
        <v>0.9527000000000001</v>
      </c>
    </row>
    <row r="21" spans="1:11" ht="13">
      <c r="A21" s="25" t="s">
        <v>116</v>
      </c>
      <c r="B21" s="33">
        <f>+B18+C1</f>
        <v>0.63570000000000004</v>
      </c>
      <c r="C21" s="33">
        <f>+C18+C1</f>
        <v>0.63570000000000004</v>
      </c>
      <c r="D21" s="33">
        <f>+B18+C1</f>
        <v>0.63570000000000004</v>
      </c>
      <c r="E21" s="33">
        <f>+C1</f>
        <v>0.31180000000000002</v>
      </c>
      <c r="G21" s="25" t="s">
        <v>116</v>
      </c>
      <c r="H21" s="33">
        <f>+H18+C1</f>
        <v>0.63570000000000004</v>
      </c>
      <c r="I21" s="33">
        <f>+I18+C1</f>
        <v>0.63570000000000004</v>
      </c>
      <c r="J21" s="33">
        <f>+C1+I18+J20</f>
        <v>0.9527000000000001</v>
      </c>
      <c r="K21" s="33">
        <f>+C1</f>
        <v>0.31180000000000002</v>
      </c>
    </row>
    <row r="22" spans="1:11">
      <c r="A22" s="25" t="s">
        <v>161</v>
      </c>
      <c r="G22" s="25" t="s">
        <v>161</v>
      </c>
    </row>
    <row r="23" spans="1:11">
      <c r="B23" s="25" t="s">
        <v>156</v>
      </c>
      <c r="C23" s="25" t="s">
        <v>157</v>
      </c>
      <c r="D23" s="25" t="s">
        <v>158</v>
      </c>
      <c r="E23" s="25" t="s">
        <v>116</v>
      </c>
      <c r="H23" s="25" t="s">
        <v>156</v>
      </c>
      <c r="I23" s="25" t="s">
        <v>157</v>
      </c>
      <c r="J23" s="25" t="s">
        <v>158</v>
      </c>
      <c r="K23" s="25" t="s">
        <v>116</v>
      </c>
    </row>
    <row r="24" spans="1:11" ht="13">
      <c r="A24" s="25" t="s">
        <v>156</v>
      </c>
      <c r="B24" s="33">
        <f>+B18</f>
        <v>0.32390000000000002</v>
      </c>
      <c r="C24" s="33">
        <f>+C18</f>
        <v>0.32390000000000002</v>
      </c>
      <c r="D24" s="33">
        <f>+B24+0.317</f>
        <v>0.64090000000000003</v>
      </c>
      <c r="E24" s="33">
        <f>+B24</f>
        <v>0.32390000000000002</v>
      </c>
      <c r="G24" s="25" t="s">
        <v>156</v>
      </c>
      <c r="H24" s="33">
        <f>+H18</f>
        <v>0.32390000000000002</v>
      </c>
      <c r="I24" s="33">
        <f>+I18</f>
        <v>0.32390000000000002</v>
      </c>
      <c r="J24" s="33">
        <f>+I24+0.317</f>
        <v>0.64090000000000003</v>
      </c>
      <c r="K24" s="33">
        <f>+H24+C1</f>
        <v>0.63570000000000004</v>
      </c>
    </row>
    <row r="25" spans="1:11" ht="13">
      <c r="A25" s="25" t="s">
        <v>157</v>
      </c>
      <c r="B25" s="33">
        <f>+B24</f>
        <v>0.32390000000000002</v>
      </c>
      <c r="C25" s="33">
        <f>+C24</f>
        <v>0.32390000000000002</v>
      </c>
      <c r="D25" s="33">
        <f>+D24</f>
        <v>0.64090000000000003</v>
      </c>
      <c r="E25" s="33">
        <f>+E24</f>
        <v>0.32390000000000002</v>
      </c>
      <c r="G25" s="25" t="s">
        <v>157</v>
      </c>
      <c r="H25" s="33">
        <f>+H19</f>
        <v>0.32390000000000002</v>
      </c>
      <c r="I25" s="33">
        <f>+I19</f>
        <v>0.32390000000000002</v>
      </c>
      <c r="J25" s="33">
        <f>+I25+0.317</f>
        <v>0.64090000000000003</v>
      </c>
      <c r="K25" s="33">
        <f>+I25+C1</f>
        <v>0.63570000000000004</v>
      </c>
    </row>
    <row r="26" spans="1:11" ht="13">
      <c r="A26" s="25" t="s">
        <v>158</v>
      </c>
      <c r="B26" s="33">
        <f>+B24+0.317</f>
        <v>0.64090000000000003</v>
      </c>
      <c r="C26" s="33">
        <f>+C25+0.317</f>
        <v>0.64090000000000003</v>
      </c>
      <c r="D26" s="33">
        <v>0.317</v>
      </c>
      <c r="E26" s="33">
        <f>+C26</f>
        <v>0.64090000000000003</v>
      </c>
      <c r="G26" s="25" t="s">
        <v>158</v>
      </c>
      <c r="H26" s="33">
        <f>0.317+H24</f>
        <v>0.64090000000000003</v>
      </c>
      <c r="I26" s="33">
        <f>0.317+I24</f>
        <v>0.64090000000000003</v>
      </c>
      <c r="J26" s="33">
        <v>0.317</v>
      </c>
      <c r="K26" s="33">
        <f>+I26+C1</f>
        <v>0.9527000000000001</v>
      </c>
    </row>
    <row r="27" spans="1:11" ht="13">
      <c r="A27" s="25" t="s">
        <v>116</v>
      </c>
      <c r="B27" s="33">
        <f>+B24</f>
        <v>0.32390000000000002</v>
      </c>
      <c r="C27" s="33">
        <f>+C24</f>
        <v>0.32390000000000002</v>
      </c>
      <c r="D27" s="33">
        <f>+B24+0.317</f>
        <v>0.64090000000000003</v>
      </c>
      <c r="E27" s="33">
        <v>0</v>
      </c>
      <c r="G27" s="25" t="s">
        <v>116</v>
      </c>
      <c r="H27" s="33">
        <f>+C1+H24</f>
        <v>0.63570000000000004</v>
      </c>
      <c r="I27" s="33">
        <f>+C1+I25</f>
        <v>0.63570000000000004</v>
      </c>
      <c r="J27" s="33">
        <f>+C1+I25+J26</f>
        <v>0.9527000000000001</v>
      </c>
      <c r="K27" s="33">
        <f>+C1</f>
        <v>0.31180000000000002</v>
      </c>
    </row>
    <row r="29" spans="1:11">
      <c r="A29" s="25" t="s">
        <v>162</v>
      </c>
      <c r="G29" s="25" t="s">
        <v>162</v>
      </c>
    </row>
    <row r="30" spans="1:11">
      <c r="B30" s="25" t="s">
        <v>156</v>
      </c>
      <c r="C30" s="25" t="s">
        <v>157</v>
      </c>
      <c r="D30" s="25" t="s">
        <v>158</v>
      </c>
      <c r="E30" s="25" t="s">
        <v>116</v>
      </c>
      <c r="H30" s="25" t="s">
        <v>156</v>
      </c>
      <c r="I30" s="25" t="s">
        <v>157</v>
      </c>
      <c r="J30" s="25" t="s">
        <v>158</v>
      </c>
      <c r="K30" s="25" t="s">
        <v>116</v>
      </c>
    </row>
    <row r="31" spans="1:11" ht="13">
      <c r="A31" s="25" t="s">
        <v>156</v>
      </c>
      <c r="B31" s="32">
        <v>1.09E-2</v>
      </c>
      <c r="C31" s="32">
        <v>1.09E-2</v>
      </c>
      <c r="D31" s="32">
        <v>1.09E-2</v>
      </c>
      <c r="E31" s="33">
        <f>+B31</f>
        <v>1.09E-2</v>
      </c>
      <c r="G31" s="25" t="s">
        <v>156</v>
      </c>
      <c r="H31" s="32">
        <v>1.09E-2</v>
      </c>
      <c r="I31" s="32">
        <v>1.09E-2</v>
      </c>
      <c r="J31" s="32">
        <v>1.09E-2</v>
      </c>
      <c r="K31" s="33">
        <f>+H31</f>
        <v>1.09E-2</v>
      </c>
    </row>
    <row r="32" spans="1:11" ht="13">
      <c r="A32" s="25" t="s">
        <v>157</v>
      </c>
      <c r="B32" s="32">
        <v>0</v>
      </c>
      <c r="C32" s="32">
        <v>0</v>
      </c>
      <c r="D32" s="32">
        <v>0</v>
      </c>
      <c r="E32" s="33">
        <f>+D32</f>
        <v>0</v>
      </c>
      <c r="G32" s="25" t="s">
        <v>157</v>
      </c>
      <c r="H32" s="32">
        <v>0</v>
      </c>
      <c r="I32" s="32">
        <v>0</v>
      </c>
      <c r="J32" s="32">
        <v>0</v>
      </c>
      <c r="K32" s="33">
        <f>+H32</f>
        <v>0</v>
      </c>
    </row>
    <row r="33" spans="1:11" ht="13">
      <c r="A33" s="25" t="s">
        <v>158</v>
      </c>
      <c r="B33" s="32">
        <v>1.09E-2</v>
      </c>
      <c r="C33" s="32">
        <f>+C31</f>
        <v>1.09E-2</v>
      </c>
      <c r="D33" s="32">
        <v>0</v>
      </c>
      <c r="E33" s="33">
        <f>+B33</f>
        <v>1.09E-2</v>
      </c>
      <c r="G33" s="25" t="s">
        <v>158</v>
      </c>
      <c r="H33" s="32">
        <v>1.09E-2</v>
      </c>
      <c r="I33" s="54">
        <v>0</v>
      </c>
      <c r="J33" s="32">
        <v>0</v>
      </c>
      <c r="K33" s="33">
        <f>+I31</f>
        <v>1.09E-2</v>
      </c>
    </row>
    <row r="34" spans="1:11" ht="13">
      <c r="A34" s="25" t="s">
        <v>116</v>
      </c>
      <c r="B34" s="33">
        <f>+B31</f>
        <v>1.09E-2</v>
      </c>
      <c r="C34" s="33">
        <f>+C31</f>
        <v>1.09E-2</v>
      </c>
      <c r="D34" s="33">
        <f>+D31</f>
        <v>1.09E-2</v>
      </c>
      <c r="E34" s="33">
        <v>0</v>
      </c>
      <c r="G34" s="25" t="s">
        <v>116</v>
      </c>
      <c r="H34" s="33">
        <f>+H31</f>
        <v>1.09E-2</v>
      </c>
      <c r="I34" s="33">
        <f>+I31</f>
        <v>1.09E-2</v>
      </c>
      <c r="J34" s="33">
        <f>+I31</f>
        <v>1.09E-2</v>
      </c>
      <c r="K34" s="33">
        <v>0</v>
      </c>
    </row>
    <row r="36" spans="1:11">
      <c r="A36" s="25" t="s">
        <v>163</v>
      </c>
      <c r="G36" s="25" t="s">
        <v>164</v>
      </c>
    </row>
    <row r="37" spans="1:11">
      <c r="A37" s="25" t="s">
        <v>155</v>
      </c>
      <c r="G37" s="25" t="s">
        <v>155</v>
      </c>
    </row>
    <row r="38" spans="1:11">
      <c r="B38" s="25" t="s">
        <v>156</v>
      </c>
      <c r="C38" s="25" t="s">
        <v>157</v>
      </c>
      <c r="D38" s="25" t="s">
        <v>158</v>
      </c>
      <c r="E38" s="25" t="s">
        <v>116</v>
      </c>
      <c r="H38" s="25" t="s">
        <v>156</v>
      </c>
      <c r="I38" s="25" t="s">
        <v>157</v>
      </c>
      <c r="J38" s="25" t="s">
        <v>158</v>
      </c>
      <c r="K38" s="25" t="s">
        <v>116</v>
      </c>
    </row>
    <row r="39" spans="1:11" ht="13">
      <c r="A39" s="25" t="s">
        <v>156</v>
      </c>
      <c r="B39" s="32">
        <v>0.14660000000000001</v>
      </c>
      <c r="C39" s="32">
        <v>0.14660000000000001</v>
      </c>
      <c r="D39" s="32">
        <v>0.46360000000000001</v>
      </c>
      <c r="E39" s="33">
        <f>+B39+C1</f>
        <v>0.45840000000000003</v>
      </c>
      <c r="G39" s="25" t="s">
        <v>156</v>
      </c>
      <c r="H39" s="32">
        <v>0.30180000000000001</v>
      </c>
      <c r="I39" s="32">
        <v>0.30180000000000001</v>
      </c>
      <c r="J39" s="32">
        <v>0.61880000000000002</v>
      </c>
      <c r="K39" s="33">
        <f>+H39+C1</f>
        <v>0.61360000000000003</v>
      </c>
    </row>
    <row r="40" spans="1:11" ht="13">
      <c r="A40" s="25" t="s">
        <v>157</v>
      </c>
      <c r="B40" s="32">
        <v>0.14660000000000001</v>
      </c>
      <c r="C40" s="32">
        <v>0.14660000000000001</v>
      </c>
      <c r="D40" s="32">
        <v>0.46360000000000001</v>
      </c>
      <c r="E40" s="33">
        <f>+B40+C1</f>
        <v>0.45840000000000003</v>
      </c>
      <c r="G40" s="25" t="s">
        <v>157</v>
      </c>
      <c r="H40" s="32">
        <v>0.30180000000000001</v>
      </c>
      <c r="I40" s="32">
        <v>0.30180000000000001</v>
      </c>
      <c r="J40" s="32">
        <v>0.61880000000000002</v>
      </c>
      <c r="K40" s="33">
        <f>+I40+C1</f>
        <v>0.61360000000000003</v>
      </c>
    </row>
    <row r="41" spans="1:11" ht="13">
      <c r="A41" s="25" t="s">
        <v>158</v>
      </c>
      <c r="B41" s="32">
        <v>0.46360000000000001</v>
      </c>
      <c r="C41" s="32">
        <v>0.46360000000000001</v>
      </c>
      <c r="D41" s="32">
        <v>0.317</v>
      </c>
      <c r="E41" s="33">
        <f>+B41+C1</f>
        <v>0.77540000000000009</v>
      </c>
      <c r="G41" s="25" t="s">
        <v>158</v>
      </c>
      <c r="H41" s="32">
        <v>0.61880000000000002</v>
      </c>
      <c r="I41" s="32">
        <v>0.61880000000000002</v>
      </c>
      <c r="J41" s="32">
        <v>0.317</v>
      </c>
      <c r="K41" s="33">
        <f>+I41+C1</f>
        <v>0.93060000000000009</v>
      </c>
    </row>
    <row r="42" spans="1:11" ht="13">
      <c r="A42" s="25" t="s">
        <v>116</v>
      </c>
      <c r="B42" s="33">
        <f>+B39+C1</f>
        <v>0.45840000000000003</v>
      </c>
      <c r="C42" s="33">
        <f>+C39+C1</f>
        <v>0.45840000000000003</v>
      </c>
      <c r="D42" s="33">
        <f>+C41+C1</f>
        <v>0.77540000000000009</v>
      </c>
      <c r="E42" s="33">
        <f>+C1</f>
        <v>0.31180000000000002</v>
      </c>
      <c r="G42" s="25" t="s">
        <v>116</v>
      </c>
      <c r="H42" s="33">
        <f>+H39+C1</f>
        <v>0.61360000000000003</v>
      </c>
      <c r="I42" s="33">
        <f>+I40+C1</f>
        <v>0.61360000000000003</v>
      </c>
      <c r="J42" s="33">
        <f>+I41+C1</f>
        <v>0.93060000000000009</v>
      </c>
      <c r="K42" s="33">
        <f>+C1</f>
        <v>0.31180000000000002</v>
      </c>
    </row>
    <row r="43" spans="1:11">
      <c r="A43" s="25" t="s">
        <v>159</v>
      </c>
      <c r="G43" s="25" t="s">
        <v>159</v>
      </c>
    </row>
    <row r="44" spans="1:11">
      <c r="B44" s="25" t="s">
        <v>156</v>
      </c>
      <c r="C44" s="25" t="s">
        <v>157</v>
      </c>
      <c r="D44" s="25" t="s">
        <v>158</v>
      </c>
      <c r="E44" s="25" t="s">
        <v>116</v>
      </c>
      <c r="H44" s="25" t="s">
        <v>156</v>
      </c>
      <c r="I44" s="25" t="s">
        <v>157</v>
      </c>
      <c r="J44" s="25" t="s">
        <v>158</v>
      </c>
      <c r="K44" s="25" t="s">
        <v>116</v>
      </c>
    </row>
    <row r="45" spans="1:11" ht="13">
      <c r="A45" s="25" t="s">
        <v>156</v>
      </c>
      <c r="B45" s="32">
        <v>0.13719999999999999</v>
      </c>
      <c r="C45" s="32">
        <v>0</v>
      </c>
      <c r="D45" s="32">
        <v>0.317</v>
      </c>
      <c r="E45" s="33">
        <f>+B45+C1</f>
        <v>0.44900000000000001</v>
      </c>
      <c r="G45" s="25" t="s">
        <v>156</v>
      </c>
      <c r="H45" s="32">
        <v>0.55579999999999996</v>
      </c>
      <c r="I45" s="32">
        <v>0.41860000000000003</v>
      </c>
      <c r="J45" s="32">
        <v>0.73560000000000003</v>
      </c>
      <c r="K45" s="33">
        <f>+H45+C1</f>
        <v>0.86759999999999993</v>
      </c>
    </row>
    <row r="46" spans="1:11" ht="13">
      <c r="A46" s="25" t="s">
        <v>157</v>
      </c>
      <c r="B46" s="32">
        <v>0.13719999999999999</v>
      </c>
      <c r="C46" s="32">
        <v>0</v>
      </c>
      <c r="D46" s="32">
        <v>0.317</v>
      </c>
      <c r="E46" s="33">
        <f>+C1</f>
        <v>0.31180000000000002</v>
      </c>
      <c r="G46" s="25" t="s">
        <v>157</v>
      </c>
      <c r="H46" s="32">
        <v>0.55579999999999996</v>
      </c>
      <c r="I46" s="32">
        <v>0.41860000000000003</v>
      </c>
      <c r="J46" s="32">
        <v>0.73560000000000003</v>
      </c>
      <c r="K46" s="33">
        <f>+I46+C1</f>
        <v>0.73040000000000005</v>
      </c>
    </row>
    <row r="47" spans="1:11" ht="13">
      <c r="A47" s="25" t="s">
        <v>158</v>
      </c>
      <c r="B47" s="32">
        <v>0.45419999999999999</v>
      </c>
      <c r="C47" s="32">
        <v>0.317</v>
      </c>
      <c r="D47" s="32">
        <v>0.317</v>
      </c>
      <c r="E47" s="33">
        <f>+D47+C1</f>
        <v>0.62880000000000003</v>
      </c>
      <c r="G47" s="25" t="s">
        <v>158</v>
      </c>
      <c r="H47" s="32">
        <v>0.87280000000000002</v>
      </c>
      <c r="I47" s="32">
        <v>0.73560000000000003</v>
      </c>
      <c r="J47" s="32">
        <v>0.317</v>
      </c>
      <c r="K47" s="33">
        <f>+I47+C1</f>
        <v>1.0474000000000001</v>
      </c>
    </row>
    <row r="48" spans="1:11" ht="13">
      <c r="A48" s="25" t="s">
        <v>116</v>
      </c>
      <c r="B48" s="33">
        <f>+B45+C1</f>
        <v>0.44900000000000001</v>
      </c>
      <c r="C48" s="33">
        <f>+C1</f>
        <v>0.31180000000000002</v>
      </c>
      <c r="D48" s="33">
        <f>+D47+C1</f>
        <v>0.62880000000000003</v>
      </c>
      <c r="E48" s="33">
        <f>+C1</f>
        <v>0.31180000000000002</v>
      </c>
      <c r="G48" s="25" t="s">
        <v>116</v>
      </c>
      <c r="H48" s="33">
        <f>+C1+H45</f>
        <v>0.86759999999999993</v>
      </c>
      <c r="I48" s="33">
        <f>+I46+C1</f>
        <v>0.73040000000000005</v>
      </c>
      <c r="J48" s="33">
        <f>+I47+C1</f>
        <v>1.0474000000000001</v>
      </c>
      <c r="K48" s="33">
        <f>+C1</f>
        <v>0.31180000000000002</v>
      </c>
    </row>
    <row r="49" spans="1:11">
      <c r="A49" s="25" t="s">
        <v>160</v>
      </c>
      <c r="G49" s="25" t="s">
        <v>160</v>
      </c>
    </row>
    <row r="50" spans="1:11">
      <c r="B50" s="25" t="s">
        <v>156</v>
      </c>
      <c r="C50" s="25" t="s">
        <v>157</v>
      </c>
      <c r="D50" s="25" t="s">
        <v>158</v>
      </c>
      <c r="E50" s="25" t="s">
        <v>116</v>
      </c>
      <c r="H50" s="25" t="s">
        <v>156</v>
      </c>
      <c r="I50" s="25" t="s">
        <v>157</v>
      </c>
      <c r="J50" s="25" t="s">
        <v>158</v>
      </c>
      <c r="K50" s="25" t="s">
        <v>116</v>
      </c>
    </row>
    <row r="51" spans="1:11" ht="13">
      <c r="A51" s="25" t="s">
        <v>156</v>
      </c>
      <c r="B51" s="32">
        <v>0.30180000000000001</v>
      </c>
      <c r="C51" s="32">
        <v>0.30180000000000001</v>
      </c>
      <c r="D51" s="32">
        <v>0.30180000000000001</v>
      </c>
      <c r="E51" s="33">
        <f>+B51+C1</f>
        <v>0.61360000000000003</v>
      </c>
      <c r="G51" s="25" t="s">
        <v>156</v>
      </c>
      <c r="H51" s="32">
        <v>0.30180000000000001</v>
      </c>
      <c r="I51" s="32">
        <v>0.30180000000000001</v>
      </c>
      <c r="J51" s="32">
        <v>0.61880000000000002</v>
      </c>
      <c r="K51" s="33">
        <f>+H51+C1</f>
        <v>0.61360000000000003</v>
      </c>
    </row>
    <row r="52" spans="1:11" ht="13">
      <c r="A52" s="25" t="s">
        <v>157</v>
      </c>
      <c r="B52" s="32">
        <v>0.30180000000000001</v>
      </c>
      <c r="C52" s="32">
        <v>0.30180000000000001</v>
      </c>
      <c r="D52" s="32">
        <v>0.30180000000000001</v>
      </c>
      <c r="E52" s="33">
        <f>+B52+C1</f>
        <v>0.61360000000000003</v>
      </c>
      <c r="G52" s="25" t="s">
        <v>157</v>
      </c>
      <c r="H52" s="32">
        <v>0.30180000000000001</v>
      </c>
      <c r="I52" s="32">
        <v>0.30180000000000001</v>
      </c>
      <c r="J52" s="32">
        <v>0.61880000000000002</v>
      </c>
      <c r="K52" s="33">
        <f>+I52+C1</f>
        <v>0.61360000000000003</v>
      </c>
    </row>
    <row r="53" spans="1:11" ht="13">
      <c r="A53" s="25" t="s">
        <v>158</v>
      </c>
      <c r="B53" s="32">
        <v>0.30180000000000001</v>
      </c>
      <c r="C53" s="32">
        <v>0.30180000000000001</v>
      </c>
      <c r="D53" s="32">
        <v>0</v>
      </c>
      <c r="E53" s="33">
        <f>+B53+C1</f>
        <v>0.61360000000000003</v>
      </c>
      <c r="G53" s="25" t="s">
        <v>158</v>
      </c>
      <c r="H53" s="32">
        <v>0.61880000000000002</v>
      </c>
      <c r="I53" s="32">
        <v>0.61880000000000002</v>
      </c>
      <c r="J53" s="32">
        <v>0.317</v>
      </c>
      <c r="K53" s="33">
        <f>+I53+C1</f>
        <v>0.93060000000000009</v>
      </c>
    </row>
    <row r="54" spans="1:11" ht="13">
      <c r="A54" s="25" t="s">
        <v>116</v>
      </c>
      <c r="B54" s="33">
        <f>+B51+C1</f>
        <v>0.61360000000000003</v>
      </c>
      <c r="C54" s="33">
        <f>+C53+C1</f>
        <v>0.61360000000000003</v>
      </c>
      <c r="D54" s="33">
        <f>+C1+B51</f>
        <v>0.61360000000000003</v>
      </c>
      <c r="E54" s="33">
        <f>+C1</f>
        <v>0.31180000000000002</v>
      </c>
      <c r="G54" s="25" t="s">
        <v>116</v>
      </c>
      <c r="H54" s="33">
        <f>+H51+C1</f>
        <v>0.61360000000000003</v>
      </c>
      <c r="I54" s="33">
        <f>+I52+C1</f>
        <v>0.61360000000000003</v>
      </c>
      <c r="J54" s="33">
        <f>+I53+C1</f>
        <v>0.93060000000000009</v>
      </c>
      <c r="K54" s="33">
        <f>+C1</f>
        <v>0.31180000000000002</v>
      </c>
    </row>
    <row r="55" spans="1:11">
      <c r="A55" s="25" t="s">
        <v>161</v>
      </c>
      <c r="G55" s="25" t="s">
        <v>161</v>
      </c>
    </row>
    <row r="56" spans="1:11">
      <c r="B56" s="25" t="s">
        <v>156</v>
      </c>
      <c r="C56" s="25" t="s">
        <v>157</v>
      </c>
      <c r="D56" s="25" t="s">
        <v>158</v>
      </c>
      <c r="E56" s="25" t="s">
        <v>116</v>
      </c>
      <c r="H56" s="25" t="s">
        <v>156</v>
      </c>
      <c r="I56" s="25" t="s">
        <v>157</v>
      </c>
      <c r="J56" s="25" t="s">
        <v>158</v>
      </c>
      <c r="K56" s="25" t="s">
        <v>116</v>
      </c>
    </row>
    <row r="57" spans="1:11" ht="13">
      <c r="A57" s="25" t="s">
        <v>156</v>
      </c>
      <c r="B57" s="33">
        <f>+B51</f>
        <v>0.30180000000000001</v>
      </c>
      <c r="C57" s="33">
        <f>+C51</f>
        <v>0.30180000000000001</v>
      </c>
      <c r="D57" s="33">
        <f>+C57+0.317</f>
        <v>0.61880000000000002</v>
      </c>
      <c r="E57" s="33">
        <f>+B57</f>
        <v>0.30180000000000001</v>
      </c>
      <c r="G57" s="25" t="s">
        <v>156</v>
      </c>
      <c r="H57" s="33">
        <f>+H51</f>
        <v>0.30180000000000001</v>
      </c>
      <c r="I57" s="33">
        <f>+I51</f>
        <v>0.30180000000000001</v>
      </c>
      <c r="J57" s="33">
        <f>+H51+J53</f>
        <v>0.61880000000000002</v>
      </c>
      <c r="K57" s="33">
        <f>+H57+C1</f>
        <v>0.61360000000000003</v>
      </c>
    </row>
    <row r="58" spans="1:11" ht="13">
      <c r="A58" s="25" t="s">
        <v>157</v>
      </c>
      <c r="B58" s="33">
        <f>+B51</f>
        <v>0.30180000000000001</v>
      </c>
      <c r="C58" s="33">
        <f>+C52</f>
        <v>0.30180000000000001</v>
      </c>
      <c r="D58" s="33">
        <f>+C58+0.317</f>
        <v>0.61880000000000002</v>
      </c>
      <c r="E58" s="33">
        <f>+C58</f>
        <v>0.30180000000000001</v>
      </c>
      <c r="G58" s="25" t="s">
        <v>157</v>
      </c>
      <c r="H58" s="33">
        <f>+H57</f>
        <v>0.30180000000000001</v>
      </c>
      <c r="I58" s="33">
        <f>+I57</f>
        <v>0.30180000000000001</v>
      </c>
      <c r="J58" s="33">
        <f>+I58+J53</f>
        <v>0.61880000000000002</v>
      </c>
      <c r="K58" s="33">
        <f>+I58+C1</f>
        <v>0.61360000000000003</v>
      </c>
    </row>
    <row r="59" spans="1:11" ht="13">
      <c r="A59" s="25" t="s">
        <v>158</v>
      </c>
      <c r="B59" s="33">
        <f>0.317+B57</f>
        <v>0.61880000000000002</v>
      </c>
      <c r="C59" s="33">
        <f>0.317+C57</f>
        <v>0.61880000000000002</v>
      </c>
      <c r="D59" s="33">
        <v>0.317</v>
      </c>
      <c r="E59" s="33">
        <f>+D59+B57</f>
        <v>0.61880000000000002</v>
      </c>
      <c r="G59" s="25" t="s">
        <v>158</v>
      </c>
      <c r="H59" s="33">
        <f>+H57+J53</f>
        <v>0.61880000000000002</v>
      </c>
      <c r="I59" s="33">
        <f>+I57+J53</f>
        <v>0.61880000000000002</v>
      </c>
      <c r="J59" s="33">
        <f>+J53</f>
        <v>0.317</v>
      </c>
      <c r="K59" s="33">
        <f>+I59+C1</f>
        <v>0.93060000000000009</v>
      </c>
    </row>
    <row r="60" spans="1:11" ht="13">
      <c r="A60" s="25" t="s">
        <v>116</v>
      </c>
      <c r="B60" s="33">
        <f>+B57</f>
        <v>0.30180000000000001</v>
      </c>
      <c r="C60" s="33">
        <f>+C57</f>
        <v>0.30180000000000001</v>
      </c>
      <c r="D60" s="33">
        <f>+C58+0.317</f>
        <v>0.61880000000000002</v>
      </c>
      <c r="E60" s="33">
        <v>0</v>
      </c>
      <c r="G60" s="25" t="s">
        <v>116</v>
      </c>
      <c r="H60" s="33">
        <f>+H57+C1</f>
        <v>0.61360000000000003</v>
      </c>
      <c r="I60" s="33">
        <f>+I57+C1</f>
        <v>0.61360000000000003</v>
      </c>
      <c r="J60" s="33">
        <f>+I59+C1</f>
        <v>0.93060000000000009</v>
      </c>
      <c r="K60" s="33">
        <f>+C1</f>
        <v>0.31180000000000002</v>
      </c>
    </row>
    <row r="62" spans="1:11">
      <c r="A62" s="25" t="s">
        <v>165</v>
      </c>
      <c r="G62" s="25" t="s">
        <v>165</v>
      </c>
    </row>
    <row r="63" spans="1:11">
      <c r="B63" s="25" t="s">
        <v>156</v>
      </c>
      <c r="C63" s="25" t="s">
        <v>157</v>
      </c>
      <c r="D63" s="25" t="s">
        <v>158</v>
      </c>
      <c r="E63" s="25" t="s">
        <v>116</v>
      </c>
      <c r="H63" s="25" t="s">
        <v>156</v>
      </c>
      <c r="I63" s="25" t="s">
        <v>157</v>
      </c>
      <c r="J63" s="25" t="s">
        <v>158</v>
      </c>
      <c r="K63" s="25" t="s">
        <v>116</v>
      </c>
    </row>
    <row r="64" spans="1:11" ht="13">
      <c r="A64" s="25" t="s">
        <v>156</v>
      </c>
      <c r="B64" s="32">
        <v>9.4000000000000004E-3</v>
      </c>
      <c r="C64" s="32">
        <v>9.4000000000000004E-3</v>
      </c>
      <c r="D64" s="32">
        <v>9.4000000000000004E-3</v>
      </c>
      <c r="E64" s="33">
        <f>+D64</f>
        <v>9.4000000000000004E-3</v>
      </c>
      <c r="G64" s="25" t="s">
        <v>156</v>
      </c>
      <c r="H64" s="32">
        <v>9.4000000000000004E-3</v>
      </c>
      <c r="I64" s="32">
        <v>9.4000000000000004E-3</v>
      </c>
      <c r="J64" s="32">
        <v>9.4000000000000004E-3</v>
      </c>
      <c r="K64" s="33">
        <f>+H64</f>
        <v>9.4000000000000004E-3</v>
      </c>
    </row>
    <row r="65" spans="1:11" ht="13">
      <c r="A65" s="25" t="s">
        <v>157</v>
      </c>
      <c r="B65" s="32">
        <v>0</v>
      </c>
      <c r="C65" s="32">
        <v>0</v>
      </c>
      <c r="D65" s="32">
        <v>0</v>
      </c>
      <c r="E65" s="33">
        <v>0</v>
      </c>
      <c r="G65" s="25" t="s">
        <v>157</v>
      </c>
      <c r="H65" s="32">
        <v>0</v>
      </c>
      <c r="I65" s="32">
        <v>0</v>
      </c>
      <c r="J65" s="32">
        <v>0</v>
      </c>
      <c r="K65" s="33">
        <v>0</v>
      </c>
    </row>
    <row r="66" spans="1:11" ht="13">
      <c r="A66" s="25" t="s">
        <v>158</v>
      </c>
      <c r="B66" s="32">
        <v>9.4000000000000004E-3</v>
      </c>
      <c r="C66" s="32">
        <v>9.4000000000000004E-3</v>
      </c>
      <c r="D66" s="32">
        <v>0</v>
      </c>
      <c r="E66" s="33">
        <f>+C66</f>
        <v>9.4000000000000004E-3</v>
      </c>
      <c r="G66" s="25" t="s">
        <v>158</v>
      </c>
      <c r="H66" s="32">
        <v>9.4000000000000004E-3</v>
      </c>
      <c r="I66" s="54">
        <v>0</v>
      </c>
      <c r="J66" s="32">
        <v>0</v>
      </c>
      <c r="K66" s="33">
        <f>+H66</f>
        <v>9.4000000000000004E-3</v>
      </c>
    </row>
    <row r="67" spans="1:11" ht="13">
      <c r="A67" s="25" t="s">
        <v>116</v>
      </c>
      <c r="B67" s="33">
        <v>9.4000000000000004E-3</v>
      </c>
      <c r="C67" s="33">
        <v>9.4000000000000004E-3</v>
      </c>
      <c r="D67" s="33">
        <f>+C67</f>
        <v>9.4000000000000004E-3</v>
      </c>
      <c r="E67" s="33">
        <v>0</v>
      </c>
      <c r="G67" s="25" t="s">
        <v>116</v>
      </c>
      <c r="H67" s="33">
        <v>9.4000000000000004E-3</v>
      </c>
      <c r="I67" s="33">
        <v>9.4000000000000004E-3</v>
      </c>
      <c r="J67" s="33">
        <f>+I67</f>
        <v>9.4000000000000004E-3</v>
      </c>
      <c r="K67" s="3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7" workbookViewId="0">
      <selection activeCell="C32" sqref="C32"/>
    </sheetView>
  </sheetViews>
  <sheetFormatPr defaultColWidth="9.1796875" defaultRowHeight="12.5"/>
  <cols>
    <col min="1" max="1" width="7.26953125" style="56" customWidth="1"/>
    <col min="2" max="2" width="4.7265625" style="56" customWidth="1"/>
    <col min="3" max="3" width="2.7265625" style="56" customWidth="1"/>
    <col min="4" max="4" width="19.7265625" style="56" customWidth="1"/>
    <col min="5" max="5" width="12.453125" style="56" customWidth="1"/>
    <col min="6" max="6" width="22" style="56" customWidth="1"/>
    <col min="7" max="7" width="3.7265625" style="56" customWidth="1"/>
    <col min="8" max="8" width="15.81640625" style="56" customWidth="1"/>
    <col min="9" max="9" width="16.26953125" style="56" customWidth="1"/>
    <col min="10" max="10" width="47.81640625" style="56" customWidth="1"/>
    <col min="11" max="16384" width="9.1796875" style="56"/>
  </cols>
  <sheetData>
    <row r="1" spans="1:10" ht="13">
      <c r="A1" s="55" t="s">
        <v>166</v>
      </c>
      <c r="E1" s="57" t="s">
        <v>167</v>
      </c>
    </row>
    <row r="2" spans="1:10" ht="13">
      <c r="A2" s="55" t="s">
        <v>168</v>
      </c>
    </row>
    <row r="3" spans="1:10" ht="13">
      <c r="A3" s="58" t="s">
        <v>167</v>
      </c>
      <c r="B3" s="55"/>
    </row>
    <row r="7" spans="1:10" ht="13">
      <c r="A7" s="55" t="s">
        <v>113</v>
      </c>
      <c r="B7" s="59" t="s">
        <v>169</v>
      </c>
      <c r="C7" s="55"/>
      <c r="D7" s="60" t="s">
        <v>170</v>
      </c>
      <c r="E7" s="60" t="s">
        <v>171</v>
      </c>
      <c r="F7" s="61" t="s">
        <v>172</v>
      </c>
    </row>
    <row r="8" spans="1:10" ht="13">
      <c r="A8" s="55"/>
      <c r="B8" s="62" t="s">
        <v>173</v>
      </c>
      <c r="D8" s="63">
        <f>+D15</f>
        <v>1.7197E-2</v>
      </c>
      <c r="E8" s="64" t="s">
        <v>171</v>
      </c>
      <c r="F8" s="63">
        <f>+D22</f>
        <v>7.9810000000000006E-2</v>
      </c>
    </row>
    <row r="9" spans="1:10" ht="18">
      <c r="A9" s="55"/>
      <c r="B9" s="62" t="s">
        <v>169</v>
      </c>
      <c r="D9" s="63"/>
      <c r="E9" s="65">
        <f>+D8+F8</f>
        <v>9.700700000000001E-2</v>
      </c>
      <c r="F9" s="63"/>
      <c r="I9" s="56" t="s">
        <v>167</v>
      </c>
    </row>
    <row r="10" spans="1:10" ht="13">
      <c r="A10" s="55"/>
      <c r="B10" s="62"/>
      <c r="D10" s="63"/>
      <c r="E10" s="64"/>
      <c r="F10" s="63"/>
      <c r="I10" s="56" t="s">
        <v>167</v>
      </c>
    </row>
    <row r="12" spans="1:10" ht="13">
      <c r="A12" s="55" t="s">
        <v>174</v>
      </c>
      <c r="B12" s="62" t="s">
        <v>175</v>
      </c>
    </row>
    <row r="13" spans="1:10">
      <c r="A13" s="56" t="s">
        <v>176</v>
      </c>
      <c r="B13" s="62" t="s">
        <v>169</v>
      </c>
      <c r="D13" s="62" t="s">
        <v>177</v>
      </c>
      <c r="E13" s="64" t="s">
        <v>171</v>
      </c>
      <c r="F13" s="56" t="s">
        <v>178</v>
      </c>
      <c r="G13" s="64" t="s">
        <v>179</v>
      </c>
      <c r="H13" s="56" t="s">
        <v>180</v>
      </c>
    </row>
    <row r="14" spans="1:10" ht="13">
      <c r="B14" s="62" t="s">
        <v>169</v>
      </c>
      <c r="D14" s="56" t="e">
        <f>SUM((I39)*(I41/I43))</f>
        <v>#DIV/0!</v>
      </c>
      <c r="E14" s="64" t="s">
        <v>171</v>
      </c>
      <c r="F14" s="63">
        <f>ROUND(SUM((I31)*(I33/(I33+I37+I29))),6)</f>
        <v>1.7197E-2</v>
      </c>
      <c r="G14" s="64" t="s">
        <v>179</v>
      </c>
      <c r="H14" s="56" t="e">
        <f>1-(ROUND(I41/I43,6))</f>
        <v>#DIV/0!</v>
      </c>
      <c r="J14" s="66" t="s">
        <v>181</v>
      </c>
    </row>
    <row r="15" spans="1:10" ht="18">
      <c r="B15" s="59" t="s">
        <v>169</v>
      </c>
      <c r="C15" s="55"/>
      <c r="D15" s="65">
        <f>+F14</f>
        <v>1.7197E-2</v>
      </c>
      <c r="E15" s="55" t="s">
        <v>182</v>
      </c>
      <c r="F15" s="63"/>
      <c r="J15" s="67">
        <f>D15/12</f>
        <v>1.4330833333333333E-3</v>
      </c>
    </row>
    <row r="16" spans="1:10">
      <c r="B16" s="62"/>
      <c r="D16" s="63" t="e">
        <f>+D14+F16</f>
        <v>#DIV/0!</v>
      </c>
      <c r="F16" s="63" t="e">
        <f>ROUND(+F14*H14,4)</f>
        <v>#DIV/0!</v>
      </c>
    </row>
    <row r="17" spans="1:11">
      <c r="D17" s="63" t="s">
        <v>167</v>
      </c>
      <c r="F17" s="63" t="s">
        <v>167</v>
      </c>
      <c r="H17" s="56" t="s">
        <v>167</v>
      </c>
    </row>
    <row r="19" spans="1:11" ht="13">
      <c r="A19" s="55" t="s">
        <v>183</v>
      </c>
      <c r="B19" s="62" t="s">
        <v>184</v>
      </c>
    </row>
    <row r="20" spans="1:11">
      <c r="B20" s="62" t="s">
        <v>169</v>
      </c>
      <c r="D20" s="62" t="s">
        <v>180</v>
      </c>
      <c r="E20" s="64" t="s">
        <v>179</v>
      </c>
      <c r="F20" s="62" t="s">
        <v>185</v>
      </c>
      <c r="G20" s="64" t="s">
        <v>171</v>
      </c>
      <c r="H20" s="62" t="s">
        <v>186</v>
      </c>
    </row>
    <row r="21" spans="1:11" ht="13">
      <c r="B21" s="62" t="s">
        <v>169</v>
      </c>
      <c r="D21" s="56" t="e">
        <f>1-(ROUND(I41/I43,6))</f>
        <v>#DIV/0!</v>
      </c>
      <c r="E21" s="64" t="s">
        <v>179</v>
      </c>
      <c r="F21" s="63">
        <f>SUM((I35)*(I37/(I33+I37+I29)))</f>
        <v>0</v>
      </c>
      <c r="G21" s="64" t="s">
        <v>171</v>
      </c>
      <c r="H21" s="63">
        <f>ROUND(SUM((I26)*(I29/(I33+I37+I29))),6)</f>
        <v>7.9810000000000006E-2</v>
      </c>
      <c r="J21" s="66" t="s">
        <v>187</v>
      </c>
    </row>
    <row r="22" spans="1:11" ht="18">
      <c r="B22" s="59" t="s">
        <v>169</v>
      </c>
      <c r="C22" s="55"/>
      <c r="D22" s="65">
        <f>+H21</f>
        <v>7.9810000000000006E-2</v>
      </c>
      <c r="E22" s="55" t="s">
        <v>188</v>
      </c>
      <c r="F22" s="55"/>
      <c r="J22" s="67">
        <f>D22/12</f>
        <v>6.6508333333333341E-3</v>
      </c>
    </row>
    <row r="24" spans="1:11" ht="13">
      <c r="B24" s="55"/>
      <c r="D24" s="68" t="s">
        <v>167</v>
      </c>
      <c r="F24" s="66" t="s">
        <v>167</v>
      </c>
      <c r="G24" s="64"/>
      <c r="I24" s="56" t="s">
        <v>167</v>
      </c>
    </row>
    <row r="26" spans="1:11" ht="13">
      <c r="A26" s="55" t="s">
        <v>189</v>
      </c>
      <c r="B26" s="60" t="s">
        <v>190</v>
      </c>
      <c r="C26" s="59" t="s">
        <v>169</v>
      </c>
      <c r="D26" s="55" t="s">
        <v>114</v>
      </c>
      <c r="I26" s="69">
        <v>0.14000000000000001</v>
      </c>
      <c r="J26" s="70" t="s">
        <v>191</v>
      </c>
      <c r="K26" s="56" t="s">
        <v>167</v>
      </c>
    </row>
    <row r="27" spans="1:11" ht="13">
      <c r="A27" s="55"/>
      <c r="B27" s="60"/>
      <c r="C27" s="62"/>
      <c r="D27" s="56" t="s">
        <v>192</v>
      </c>
      <c r="I27" s="71"/>
      <c r="J27" s="72"/>
    </row>
    <row r="28" spans="1:11" ht="13">
      <c r="A28" s="55"/>
      <c r="B28" s="73"/>
      <c r="C28" s="74"/>
      <c r="D28" s="75"/>
      <c r="E28" s="75"/>
      <c r="F28" s="75"/>
      <c r="G28" s="75"/>
      <c r="H28" s="75"/>
      <c r="I28" s="76"/>
      <c r="J28" s="72"/>
    </row>
    <row r="29" spans="1:11" ht="13">
      <c r="B29" s="60" t="s">
        <v>193</v>
      </c>
      <c r="C29" s="59" t="s">
        <v>169</v>
      </c>
      <c r="D29" s="55" t="s">
        <v>194</v>
      </c>
      <c r="I29" s="77">
        <f>+[51]BALANCE_SHEET!C57*1000</f>
        <v>653058000</v>
      </c>
      <c r="J29" s="70" t="s">
        <v>195</v>
      </c>
    </row>
    <row r="30" spans="1:11" ht="18">
      <c r="B30" s="73"/>
      <c r="C30" s="74"/>
      <c r="D30" s="75"/>
      <c r="E30" s="75"/>
      <c r="F30" s="75"/>
      <c r="G30" s="75"/>
      <c r="H30" s="75"/>
      <c r="I30" s="78"/>
      <c r="J30" s="72"/>
      <c r="K30" s="79"/>
    </row>
    <row r="31" spans="1:11" ht="18">
      <c r="B31" s="60" t="s">
        <v>196</v>
      </c>
      <c r="C31" s="59" t="s">
        <v>169</v>
      </c>
      <c r="D31" s="55" t="s">
        <v>197</v>
      </c>
      <c r="I31" s="69">
        <v>0.04</v>
      </c>
      <c r="J31" s="80" t="s">
        <v>198</v>
      </c>
      <c r="K31" s="81"/>
    </row>
    <row r="32" spans="1:11" ht="18">
      <c r="B32" s="73"/>
      <c r="C32" s="74"/>
      <c r="D32" s="75"/>
      <c r="E32" s="75"/>
      <c r="F32" s="75"/>
      <c r="G32" s="75"/>
      <c r="H32" s="75"/>
      <c r="I32" s="76"/>
      <c r="J32" s="72"/>
      <c r="K32" s="81" t="s">
        <v>167</v>
      </c>
    </row>
    <row r="33" spans="2:11" ht="18">
      <c r="B33" s="60" t="s">
        <v>199</v>
      </c>
      <c r="C33" s="59" t="s">
        <v>169</v>
      </c>
      <c r="D33" s="55" t="s">
        <v>200</v>
      </c>
      <c r="I33" s="77">
        <f>+[51]BALANCE_SHEET!C41*1000</f>
        <v>492512000</v>
      </c>
      <c r="J33" s="70" t="s">
        <v>201</v>
      </c>
      <c r="K33" s="81"/>
    </row>
    <row r="34" spans="2:11" ht="18">
      <c r="B34" s="73"/>
      <c r="C34" s="74"/>
      <c r="D34" s="75"/>
      <c r="E34" s="75"/>
      <c r="F34" s="75"/>
      <c r="G34" s="75"/>
      <c r="H34" s="75"/>
      <c r="I34" s="76"/>
      <c r="J34" s="72"/>
      <c r="K34" s="81"/>
    </row>
    <row r="35" spans="2:11" ht="18">
      <c r="B35" s="60" t="s">
        <v>202</v>
      </c>
      <c r="C35" s="59" t="s">
        <v>169</v>
      </c>
      <c r="D35" s="55" t="s">
        <v>203</v>
      </c>
      <c r="I35" s="77">
        <v>0</v>
      </c>
      <c r="J35" s="72" t="s">
        <v>167</v>
      </c>
      <c r="K35" s="81"/>
    </row>
    <row r="36" spans="2:11" ht="13">
      <c r="B36" s="73"/>
      <c r="C36" s="74"/>
      <c r="D36" s="75"/>
      <c r="E36" s="75"/>
      <c r="F36" s="75"/>
      <c r="G36" s="75"/>
      <c r="H36" s="75"/>
      <c r="I36" s="82"/>
      <c r="J36" s="83" t="s">
        <v>167</v>
      </c>
    </row>
    <row r="37" spans="2:11" ht="13">
      <c r="B37" s="60" t="s">
        <v>204</v>
      </c>
      <c r="C37" s="59" t="s">
        <v>169</v>
      </c>
      <c r="D37" s="55" t="s">
        <v>205</v>
      </c>
      <c r="I37" s="77">
        <v>0</v>
      </c>
      <c r="J37" s="72" t="s">
        <v>167</v>
      </c>
    </row>
    <row r="38" spans="2:11" ht="13">
      <c r="B38" s="73"/>
      <c r="C38" s="74"/>
      <c r="D38" s="75"/>
      <c r="E38" s="75"/>
      <c r="F38" s="75"/>
      <c r="G38" s="75"/>
      <c r="H38" s="75"/>
      <c r="I38" s="76"/>
      <c r="J38" s="72" t="s">
        <v>167</v>
      </c>
    </row>
    <row r="39" spans="2:11" ht="13">
      <c r="B39" s="60" t="s">
        <v>206</v>
      </c>
      <c r="C39" s="59" t="s">
        <v>169</v>
      </c>
      <c r="D39" s="55" t="s">
        <v>207</v>
      </c>
      <c r="I39" s="84">
        <v>0</v>
      </c>
      <c r="J39" s="72"/>
    </row>
    <row r="40" spans="2:11" ht="13">
      <c r="B40" s="73"/>
      <c r="C40" s="74"/>
      <c r="D40" s="75"/>
      <c r="E40" s="75"/>
      <c r="F40" s="75"/>
      <c r="G40" s="75"/>
      <c r="H40" s="75"/>
      <c r="I40" s="82" t="s">
        <v>167</v>
      </c>
      <c r="J40" s="72"/>
    </row>
    <row r="41" spans="2:11" ht="13">
      <c r="B41" s="60" t="s">
        <v>208</v>
      </c>
      <c r="C41" s="59" t="s">
        <v>169</v>
      </c>
      <c r="D41" s="55" t="s">
        <v>209</v>
      </c>
      <c r="I41" s="77">
        <v>0</v>
      </c>
      <c r="J41" s="72"/>
    </row>
    <row r="42" spans="2:11" ht="13">
      <c r="B42" s="73"/>
      <c r="C42" s="74"/>
      <c r="D42" s="75"/>
      <c r="E42" s="75"/>
      <c r="F42" s="75"/>
      <c r="G42" s="75"/>
      <c r="H42" s="75"/>
      <c r="I42" s="82"/>
      <c r="J42" s="72"/>
    </row>
    <row r="43" spans="2:11" ht="13">
      <c r="B43" s="60" t="s">
        <v>210</v>
      </c>
      <c r="C43" s="59" t="s">
        <v>169</v>
      </c>
      <c r="D43" s="55" t="s">
        <v>211</v>
      </c>
      <c r="I43" s="77">
        <v>0</v>
      </c>
      <c r="J43" s="72"/>
    </row>
    <row r="44" spans="2:11" ht="13">
      <c r="B44" s="55"/>
      <c r="D44" s="56" t="s">
        <v>212</v>
      </c>
      <c r="J44" s="72"/>
    </row>
    <row r="46" spans="2:11">
      <c r="I46" s="56" t="s">
        <v>167</v>
      </c>
    </row>
    <row r="48" spans="2:11">
      <c r="I48" s="72" t="s">
        <v>167</v>
      </c>
      <c r="J48" s="56" t="s">
        <v>167</v>
      </c>
    </row>
    <row r="49" spans="10:10">
      <c r="J49" s="56" t="s">
        <v>167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32" sqref="C32"/>
    </sheetView>
  </sheetViews>
  <sheetFormatPr defaultRowHeight="12.5"/>
  <cols>
    <col min="1" max="1" width="30.54296875" bestFit="1" customWidth="1"/>
    <col min="2" max="2" width="13.453125" bestFit="1" customWidth="1"/>
    <col min="3" max="3" width="10.7265625" style="30" customWidth="1"/>
    <col min="4" max="5" width="10.7265625" customWidth="1"/>
  </cols>
  <sheetData>
    <row r="1" spans="1:5">
      <c r="A1" s="25" t="s">
        <v>213</v>
      </c>
    </row>
    <row r="2" spans="1:5" s="85" customFormat="1" ht="25">
      <c r="B2" s="86" t="s">
        <v>214</v>
      </c>
      <c r="C2" s="87" t="s">
        <v>215</v>
      </c>
      <c r="D2" s="86" t="s">
        <v>216</v>
      </c>
      <c r="E2" s="86" t="s">
        <v>217</v>
      </c>
    </row>
    <row r="3" spans="1:5">
      <c r="B3" s="91" t="s">
        <v>218</v>
      </c>
      <c r="C3" s="92" t="s">
        <v>219</v>
      </c>
      <c r="D3" s="91" t="s">
        <v>220</v>
      </c>
      <c r="E3" s="91" t="s">
        <v>221</v>
      </c>
    </row>
    <row r="4" spans="1:5">
      <c r="A4" s="25" t="s">
        <v>200</v>
      </c>
      <c r="B4" s="30">
        <v>492512</v>
      </c>
      <c r="C4" s="89">
        <f>+B4/B6</f>
        <v>0.4299274596925548</v>
      </c>
      <c r="D4" s="89">
        <v>0.04</v>
      </c>
      <c r="E4" s="89">
        <f>+C4*D4</f>
        <v>1.7197098387702194E-2</v>
      </c>
    </row>
    <row r="5" spans="1:5">
      <c r="A5" s="25" t="s">
        <v>194</v>
      </c>
      <c r="B5" s="26">
        <v>653058</v>
      </c>
      <c r="C5" s="89">
        <f>+B5/B6</f>
        <v>0.57007254030744525</v>
      </c>
      <c r="D5" s="89">
        <v>0.14000000000000001</v>
      </c>
      <c r="E5" s="89">
        <f>+C5*D5</f>
        <v>7.9810155643042349E-2</v>
      </c>
    </row>
    <row r="6" spans="1:5">
      <c r="B6" s="30">
        <f>SUM(B4:B5)</f>
        <v>1145570</v>
      </c>
      <c r="E6" s="90">
        <f>SUM(E4:E5)</f>
        <v>9.7007254030744547E-2</v>
      </c>
    </row>
    <row r="8" spans="1:5">
      <c r="A8" s="25" t="s">
        <v>222</v>
      </c>
      <c r="B8" s="93" t="s">
        <v>223</v>
      </c>
      <c r="C8" s="31"/>
      <c r="D8" s="93"/>
      <c r="E8" s="93"/>
    </row>
    <row r="9" spans="1:5">
      <c r="B9" s="25" t="s">
        <v>224</v>
      </c>
    </row>
    <row r="11" spans="1:5">
      <c r="A11" s="90">
        <f>+E6</f>
        <v>9.7007254030744547E-2</v>
      </c>
      <c r="B11" s="90">
        <v>0.39960000000000001</v>
      </c>
      <c r="C11" s="88">
        <f>+A11</f>
        <v>9.7007254030744547E-2</v>
      </c>
      <c r="D11" s="88">
        <f>+E4</f>
        <v>1.7197098387702194E-2</v>
      </c>
    </row>
    <row r="12" spans="1:5">
      <c r="B12" s="90">
        <f>1-B11</f>
        <v>0.60040000000000004</v>
      </c>
    </row>
    <row r="14" spans="1:5">
      <c r="A14" s="89">
        <f>+A11+((B11*(C11-D11))/B12)</f>
        <v>0.1501254055879726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2" sqref="C32"/>
    </sheetView>
  </sheetViews>
  <sheetFormatPr defaultRowHeight="12.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2" sqref="C32"/>
    </sheetView>
  </sheetViews>
  <sheetFormatPr defaultRowHeight="12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DA69"/>
    <pageSetUpPr fitToPage="1"/>
  </sheetPr>
  <dimension ref="A1:G39"/>
  <sheetViews>
    <sheetView topLeftCell="A16" workbookViewId="0">
      <selection activeCell="D25" sqref="D25"/>
    </sheetView>
  </sheetViews>
  <sheetFormatPr defaultColWidth="9.1796875" defaultRowHeight="15.5"/>
  <cols>
    <col min="1" max="1" width="9.1796875" style="153"/>
    <col min="2" max="2" width="61.54296875" style="153" customWidth="1"/>
    <col min="3" max="3" width="13.1796875" style="153" customWidth="1"/>
    <col min="4" max="5" width="20.7265625" style="153" customWidth="1"/>
    <col min="6" max="6" width="9.1796875" style="153"/>
    <col min="7" max="7" width="9.81640625" style="153" customWidth="1"/>
    <col min="8" max="16384" width="9.1796875" style="153"/>
  </cols>
  <sheetData>
    <row r="1" spans="1:7">
      <c r="B1" s="158"/>
      <c r="C1" s="158"/>
      <c r="E1" s="3" t="s">
        <v>0</v>
      </c>
    </row>
    <row r="2" spans="1:7">
      <c r="C2" s="158"/>
      <c r="E2" s="3" t="s">
        <v>1</v>
      </c>
    </row>
    <row r="3" spans="1:7">
      <c r="B3" s="158"/>
      <c r="C3" s="158"/>
      <c r="E3" s="3" t="s">
        <v>2</v>
      </c>
    </row>
    <row r="4" spans="1:7">
      <c r="E4" s="3" t="s">
        <v>3</v>
      </c>
    </row>
    <row r="7" spans="1:7" ht="17.5">
      <c r="A7" s="165" t="s">
        <v>38</v>
      </c>
      <c r="B7" s="165"/>
      <c r="C7" s="165"/>
      <c r="D7" s="165"/>
    </row>
    <row r="8" spans="1:7" ht="17.5">
      <c r="A8" s="165" t="s">
        <v>39</v>
      </c>
      <c r="B8" s="165"/>
      <c r="C8" s="165"/>
      <c r="D8" s="165"/>
    </row>
    <row r="12" spans="1:7">
      <c r="A12" s="162" t="s">
        <v>6</v>
      </c>
      <c r="B12" s="162" t="s">
        <v>7</v>
      </c>
      <c r="C12" s="162" t="s">
        <v>8</v>
      </c>
      <c r="D12" s="162" t="s">
        <v>40</v>
      </c>
      <c r="E12" s="162" t="s">
        <v>41</v>
      </c>
    </row>
    <row r="13" spans="1:7">
      <c r="A13" s="158"/>
      <c r="B13" s="158" t="s">
        <v>12</v>
      </c>
      <c r="C13" s="158" t="s">
        <v>13</v>
      </c>
      <c r="D13" s="158" t="s">
        <v>14</v>
      </c>
      <c r="E13" s="158" t="s">
        <v>15</v>
      </c>
    </row>
    <row r="14" spans="1:7">
      <c r="A14" s="161"/>
      <c r="B14" s="158"/>
      <c r="C14" s="158"/>
      <c r="D14" s="158"/>
    </row>
    <row r="15" spans="1:7">
      <c r="A15" s="158">
        <v>1</v>
      </c>
      <c r="B15" s="153" t="s">
        <v>42</v>
      </c>
      <c r="C15" s="158" t="s">
        <v>43</v>
      </c>
      <c r="D15" s="124">
        <v>350000</v>
      </c>
      <c r="G15" s="160"/>
    </row>
    <row r="16" spans="1:7">
      <c r="A16" s="158">
        <v>2</v>
      </c>
      <c r="B16" s="153" t="s">
        <v>44</v>
      </c>
      <c r="D16" s="124">
        <f>D15*12</f>
        <v>4200000</v>
      </c>
    </row>
    <row r="17" spans="1:5">
      <c r="A17" s="158">
        <v>3</v>
      </c>
      <c r="B17" s="153" t="s">
        <v>45</v>
      </c>
      <c r="D17" s="124"/>
      <c r="E17" s="159">
        <f>+D15*365</f>
        <v>127750000</v>
      </c>
    </row>
    <row r="18" spans="1:5">
      <c r="A18" s="158"/>
      <c r="D18" s="123"/>
    </row>
    <row r="19" spans="1:5">
      <c r="A19" s="158">
        <v>4</v>
      </c>
      <c r="B19" s="153" t="s">
        <v>46</v>
      </c>
      <c r="D19" s="123"/>
    </row>
    <row r="20" spans="1:5">
      <c r="A20" s="158">
        <v>5</v>
      </c>
      <c r="B20" s="153" t="s">
        <v>34</v>
      </c>
      <c r="C20" s="153" t="s">
        <v>47</v>
      </c>
      <c r="D20" s="123">
        <f>+'ExhP-2'!C24</f>
        <v>31124995.677290924</v>
      </c>
      <c r="E20" s="123">
        <f>+'ExhP-2'!D24</f>
        <v>104656.18370169374</v>
      </c>
    </row>
    <row r="21" spans="1:5">
      <c r="A21" s="158"/>
      <c r="D21" s="123"/>
    </row>
    <row r="22" spans="1:5">
      <c r="A22" s="158">
        <v>6</v>
      </c>
      <c r="B22" s="153" t="s">
        <v>48</v>
      </c>
      <c r="D22" s="127">
        <f>D20/D16</f>
        <v>7.4107132564978393</v>
      </c>
    </row>
    <row r="23" spans="1:5">
      <c r="A23" s="158">
        <v>7</v>
      </c>
      <c r="B23" s="153" t="s">
        <v>49</v>
      </c>
      <c r="D23" s="127"/>
      <c r="E23" s="127">
        <f>+E20/E17</f>
        <v>8.1922648690171225E-4</v>
      </c>
    </row>
    <row r="24" spans="1:5">
      <c r="A24" s="158"/>
      <c r="D24" s="127"/>
    </row>
    <row r="25" spans="1:5">
      <c r="A25" s="158">
        <v>8</v>
      </c>
      <c r="B25" s="153" t="s">
        <v>50</v>
      </c>
      <c r="D25" s="127">
        <f>+D22*0.0328767123287671+E23</f>
        <v>0.24445911437176202</v>
      </c>
    </row>
    <row r="27" spans="1:5">
      <c r="B27" s="153" t="s">
        <v>51</v>
      </c>
    </row>
    <row r="29" spans="1:5">
      <c r="D29" s="157"/>
      <c r="E29" s="156"/>
    </row>
    <row r="30" spans="1:5">
      <c r="B30" s="154"/>
      <c r="D30" s="157"/>
      <c r="E30" s="156"/>
    </row>
    <row r="31" spans="1:5">
      <c r="D31" s="157"/>
      <c r="E31" s="156"/>
    </row>
    <row r="32" spans="1:5">
      <c r="D32" s="157"/>
      <c r="E32" s="156"/>
    </row>
    <row r="33" spans="2:4">
      <c r="B33" s="154"/>
      <c r="D33" s="155"/>
    </row>
    <row r="36" spans="2:4">
      <c r="B36" s="154"/>
    </row>
    <row r="39" spans="2:4">
      <c r="B39" s="154"/>
    </row>
  </sheetData>
  <mergeCells count="2">
    <mergeCell ref="A7:D7"/>
    <mergeCell ref="A8:D8"/>
  </mergeCells>
  <dataValidations count="1">
    <dataValidation type="list" allowBlank="1" showInputMessage="1" showErrorMessage="1" sqref="B36">
      <formula1>#REF!</formula1>
    </dataValidation>
  </dataValidations>
  <pageMargins left="0.75" right="0.75" top="1" bottom="1" header="0.5" footer="0.5"/>
  <pageSetup scale="7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'Z:\SShaffer\Tri-State Corridor Project\FERC Application\[Exhibits N &amp; P - Tri-State Corridor.xlsx]ExhP-6'!#REF!</xm:f>
          </x14:formula1>
          <xm:sqref>B30 B39</xm:sqref>
        </x14:dataValidation>
        <x14:dataValidation type="list" allowBlank="1" showInputMessage="1" showErrorMessage="1">
          <x14:formula1>
            <xm:f>'Z:\SShaffer\Tri-State Corridor Project\FERC Application\[Exhibits N &amp; P - Tri-State Corridor.xlsx]ExhP-3'!#REF!</xm:f>
          </x14:formula1>
          <xm:sqref>B33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DA69"/>
    <pageSetUpPr fitToPage="1"/>
  </sheetPr>
  <dimension ref="A1:E27"/>
  <sheetViews>
    <sheetView topLeftCell="A13" workbookViewId="0">
      <selection activeCell="D24" sqref="D24"/>
    </sheetView>
  </sheetViews>
  <sheetFormatPr defaultColWidth="9.1796875" defaultRowHeight="15.5"/>
  <cols>
    <col min="1" max="1" width="9.1796875" style="119"/>
    <col min="2" max="2" width="61.54296875" style="119" customWidth="1"/>
    <col min="3" max="3" width="16.81640625" style="119" customWidth="1"/>
    <col min="4" max="4" width="15.1796875" style="119" customWidth="1"/>
    <col min="5" max="16384" width="9.1796875" style="119"/>
  </cols>
  <sheetData>
    <row r="1" spans="1:5">
      <c r="B1" s="120"/>
      <c r="C1" s="120"/>
      <c r="D1" s="3" t="s">
        <v>0</v>
      </c>
    </row>
    <row r="2" spans="1:5">
      <c r="C2" s="120"/>
      <c r="D2" s="3" t="s">
        <v>1</v>
      </c>
    </row>
    <row r="3" spans="1:5">
      <c r="B3" s="120"/>
      <c r="C3" s="120"/>
      <c r="D3" s="3" t="s">
        <v>2</v>
      </c>
    </row>
    <row r="4" spans="1:5">
      <c r="D4" s="3" t="s">
        <v>52</v>
      </c>
    </row>
    <row r="6" spans="1:5" ht="17.5">
      <c r="A6" s="166" t="s">
        <v>53</v>
      </c>
      <c r="B6" s="166"/>
      <c r="C6" s="166"/>
      <c r="D6" s="166"/>
    </row>
    <row r="7" spans="1:5" ht="17.5">
      <c r="A7" s="166" t="s">
        <v>54</v>
      </c>
      <c r="B7" s="166"/>
      <c r="C7" s="166"/>
      <c r="D7" s="166"/>
    </row>
    <row r="9" spans="1:5">
      <c r="A9" s="121" t="s">
        <v>6</v>
      </c>
      <c r="B9" s="121" t="s">
        <v>7</v>
      </c>
      <c r="C9" s="121" t="s">
        <v>55</v>
      </c>
      <c r="D9" s="121" t="s">
        <v>56</v>
      </c>
    </row>
    <row r="10" spans="1:5">
      <c r="A10" s="120"/>
      <c r="B10" s="120" t="s">
        <v>12</v>
      </c>
      <c r="C10" s="120" t="s">
        <v>13</v>
      </c>
      <c r="D10" s="120" t="s">
        <v>14</v>
      </c>
    </row>
    <row r="11" spans="1:5">
      <c r="A11" s="122"/>
      <c r="B11" s="120"/>
      <c r="C11" s="120"/>
      <c r="D11" s="120"/>
    </row>
    <row r="12" spans="1:5">
      <c r="A12" s="120">
        <v>1</v>
      </c>
      <c r="B12" s="119" t="s">
        <v>57</v>
      </c>
      <c r="C12" s="123">
        <v>514484.3682196872</v>
      </c>
      <c r="D12" s="123">
        <v>104656.18370169374</v>
      </c>
      <c r="E12" s="132"/>
    </row>
    <row r="13" spans="1:5">
      <c r="A13" s="120"/>
      <c r="D13" s="124"/>
    </row>
    <row r="14" spans="1:5">
      <c r="A14" s="120">
        <v>2</v>
      </c>
      <c r="B14" s="119" t="s">
        <v>58</v>
      </c>
      <c r="C14" s="123">
        <f>+'ExhP-4'!D17</f>
        <v>4131984.2969803233</v>
      </c>
      <c r="D14" s="123"/>
    </row>
    <row r="15" spans="1:5">
      <c r="A15" s="120"/>
      <c r="C15" s="123"/>
      <c r="D15" s="123"/>
    </row>
    <row r="16" spans="1:5">
      <c r="A16" s="120">
        <v>3</v>
      </c>
      <c r="B16" s="119" t="s">
        <v>26</v>
      </c>
      <c r="C16" s="123">
        <f>+'ExhP-4'!D19</f>
        <v>2235009.6279314049</v>
      </c>
      <c r="D16" s="123"/>
    </row>
    <row r="17" spans="1:4">
      <c r="A17" s="120"/>
      <c r="C17" s="123"/>
      <c r="D17" s="123"/>
    </row>
    <row r="18" spans="1:4">
      <c r="A18" s="120">
        <v>4</v>
      </c>
      <c r="B18" s="119" t="s">
        <v>59</v>
      </c>
      <c r="C18" s="125">
        <f>+'ExhP-4'!D21</f>
        <v>24426058.200018387</v>
      </c>
      <c r="D18" s="126"/>
    </row>
    <row r="19" spans="1:4">
      <c r="A19" s="120"/>
      <c r="C19" s="123"/>
      <c r="D19" s="127"/>
    </row>
    <row r="20" spans="1:4">
      <c r="A20" s="120">
        <v>5</v>
      </c>
      <c r="B20" s="119" t="s">
        <v>60</v>
      </c>
      <c r="C20" s="123">
        <f>SUM(C12:C18)</f>
        <v>31307536.493149802</v>
      </c>
      <c r="D20" s="128">
        <f>SUM(D12:D19)</f>
        <v>104656.18370169374</v>
      </c>
    </row>
    <row r="21" spans="1:4">
      <c r="A21" s="120"/>
      <c r="C21" s="123"/>
    </row>
    <row r="22" spans="1:4">
      <c r="A22" s="120">
        <v>6</v>
      </c>
      <c r="B22" s="119" t="s">
        <v>61</v>
      </c>
      <c r="C22" s="125">
        <f>+'ExhP-4'!D25</f>
        <v>182540.81585887721</v>
      </c>
      <c r="D22" s="129"/>
    </row>
    <row r="23" spans="1:4">
      <c r="A23" s="120"/>
      <c r="C23" s="123"/>
    </row>
    <row r="24" spans="1:4" ht="16" thickBot="1">
      <c r="A24" s="120">
        <v>7</v>
      </c>
      <c r="B24" s="119" t="s">
        <v>62</v>
      </c>
      <c r="C24" s="130">
        <f>+C20-C22</f>
        <v>31124995.677290924</v>
      </c>
      <c r="D24" s="130">
        <f>+D20-D22</f>
        <v>104656.18370169374</v>
      </c>
    </row>
    <row r="25" spans="1:4" ht="16" thickTop="1">
      <c r="C25" s="131"/>
    </row>
    <row r="26" spans="1:4">
      <c r="B26" s="132"/>
      <c r="C26" s="133"/>
      <c r="D26" s="133"/>
    </row>
    <row r="27" spans="1:4">
      <c r="C27" s="134"/>
      <c r="D27" s="134"/>
    </row>
  </sheetData>
  <mergeCells count="2">
    <mergeCell ref="A6:D6"/>
    <mergeCell ref="A7:D7"/>
  </mergeCell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DA69"/>
    <pageSetUpPr fitToPage="1"/>
  </sheetPr>
  <dimension ref="A1:F42"/>
  <sheetViews>
    <sheetView topLeftCell="A19" workbookViewId="0">
      <selection activeCell="C23" sqref="C23"/>
    </sheetView>
  </sheetViews>
  <sheetFormatPr defaultColWidth="9.1796875" defaultRowHeight="14"/>
  <cols>
    <col min="1" max="1" width="24.81640625" style="98" customWidth="1"/>
    <col min="2" max="2" width="44.26953125" style="98" customWidth="1"/>
    <col min="3" max="3" width="17.26953125" style="98" customWidth="1"/>
    <col min="4" max="4" width="9.1796875" style="98"/>
    <col min="5" max="5" width="14.26953125" style="98" customWidth="1"/>
    <col min="6" max="6" width="12.453125" style="98" customWidth="1"/>
    <col min="7" max="16384" width="9.1796875" style="98"/>
  </cols>
  <sheetData>
    <row r="1" spans="1:6" ht="15.5">
      <c r="C1" s="3" t="s">
        <v>0</v>
      </c>
    </row>
    <row r="2" spans="1:6" ht="15.5">
      <c r="A2" s="99"/>
      <c r="C2" s="3" t="s">
        <v>1</v>
      </c>
    </row>
    <row r="3" spans="1:6" ht="15.5">
      <c r="A3" s="99"/>
      <c r="C3" s="3" t="s">
        <v>2</v>
      </c>
    </row>
    <row r="4" spans="1:6" ht="15.5">
      <c r="A4" s="99"/>
      <c r="C4" s="3" t="s">
        <v>63</v>
      </c>
    </row>
    <row r="5" spans="1:6" ht="15.5">
      <c r="A5" s="99"/>
    </row>
    <row r="6" spans="1:6" ht="17.5">
      <c r="A6" s="166" t="s">
        <v>64</v>
      </c>
      <c r="B6" s="166"/>
      <c r="C6" s="166"/>
      <c r="D6" s="100"/>
    </row>
    <row r="7" spans="1:6" ht="17.5">
      <c r="A7" s="166" t="s">
        <v>65</v>
      </c>
      <c r="B7" s="166"/>
      <c r="C7" s="166"/>
      <c r="D7" s="100"/>
    </row>
    <row r="8" spans="1:6" ht="15.5">
      <c r="A8" s="99"/>
    </row>
    <row r="9" spans="1:6" ht="15.5">
      <c r="A9" s="99"/>
    </row>
    <row r="10" spans="1:6">
      <c r="A10" s="101" t="s">
        <v>66</v>
      </c>
      <c r="B10" s="101" t="s">
        <v>7</v>
      </c>
      <c r="C10" s="101" t="s">
        <v>67</v>
      </c>
      <c r="E10" s="102"/>
    </row>
    <row r="11" spans="1:6">
      <c r="A11" s="103">
        <v>850</v>
      </c>
      <c r="B11" s="104" t="s">
        <v>68</v>
      </c>
      <c r="C11" s="105">
        <v>5278.0547166984788</v>
      </c>
      <c r="E11" s="118"/>
      <c r="F11" s="107"/>
    </row>
    <row r="12" spans="1:6">
      <c r="A12" s="103">
        <v>853</v>
      </c>
      <c r="B12" s="104" t="s">
        <v>69</v>
      </c>
      <c r="C12" s="108">
        <v>77946.049246111303</v>
      </c>
      <c r="E12" s="118"/>
      <c r="F12" s="107"/>
    </row>
    <row r="13" spans="1:6">
      <c r="A13" s="103">
        <v>856</v>
      </c>
      <c r="B13" s="104" t="s">
        <v>70</v>
      </c>
      <c r="C13" s="108">
        <v>53745.753806983193</v>
      </c>
      <c r="E13" s="118"/>
      <c r="F13" s="107"/>
    </row>
    <row r="14" spans="1:6">
      <c r="A14" s="103">
        <v>857</v>
      </c>
      <c r="B14" s="104" t="s">
        <v>71</v>
      </c>
      <c r="C14" s="108">
        <v>20595.588374978164</v>
      </c>
      <c r="E14" s="118"/>
      <c r="F14" s="107"/>
    </row>
    <row r="15" spans="1:6">
      <c r="A15" s="103">
        <v>863</v>
      </c>
      <c r="B15" s="104" t="s">
        <v>72</v>
      </c>
      <c r="C15" s="108">
        <v>26104.846450329103</v>
      </c>
      <c r="E15" s="118"/>
      <c r="F15" s="107"/>
    </row>
    <row r="16" spans="1:6">
      <c r="A16" s="103">
        <v>864</v>
      </c>
      <c r="B16" s="104" t="s">
        <v>73</v>
      </c>
      <c r="C16" s="108">
        <v>38577.354183443596</v>
      </c>
      <c r="E16" s="118"/>
      <c r="F16" s="107"/>
    </row>
    <row r="17" spans="1:6">
      <c r="A17" s="103">
        <v>925</v>
      </c>
      <c r="B17" s="104" t="s">
        <v>74</v>
      </c>
      <c r="C17" s="108">
        <v>0</v>
      </c>
      <c r="E17" s="118"/>
      <c r="F17" s="107"/>
    </row>
    <row r="18" spans="1:6">
      <c r="A18" s="103">
        <v>926</v>
      </c>
      <c r="B18" s="104" t="s">
        <v>75</v>
      </c>
      <c r="C18" s="110">
        <v>203.10519804904405</v>
      </c>
      <c r="E18" s="118"/>
      <c r="F18" s="107"/>
    </row>
    <row r="19" spans="1:6">
      <c r="A19" s="111" t="s">
        <v>76</v>
      </c>
      <c r="B19" s="111"/>
      <c r="C19" s="108">
        <f>SUM(C11:C18)</f>
        <v>222450.75197659287</v>
      </c>
      <c r="E19" s="109"/>
      <c r="F19" s="107"/>
    </row>
    <row r="20" spans="1:6">
      <c r="C20" s="108"/>
      <c r="E20" s="109"/>
      <c r="F20" s="107"/>
    </row>
    <row r="21" spans="1:6">
      <c r="A21" s="103">
        <v>856</v>
      </c>
      <c r="B21" s="104" t="s">
        <v>70</v>
      </c>
      <c r="C21" s="108">
        <v>20795.37816609833</v>
      </c>
      <c r="E21" s="118"/>
      <c r="F21" s="107"/>
    </row>
    <row r="22" spans="1:6">
      <c r="A22" s="103">
        <v>863</v>
      </c>
      <c r="B22" s="104" t="s">
        <v>72</v>
      </c>
      <c r="C22" s="108">
        <v>12666.814559083885</v>
      </c>
      <c r="E22" s="118"/>
      <c r="F22" s="107"/>
    </row>
    <row r="23" spans="1:6">
      <c r="A23" s="103">
        <v>853</v>
      </c>
      <c r="B23" s="104" t="s">
        <v>69</v>
      </c>
      <c r="C23" s="108">
        <v>59297.973488516051</v>
      </c>
      <c r="E23" s="118"/>
      <c r="F23" s="107"/>
    </row>
    <row r="24" spans="1:6">
      <c r="A24" s="103">
        <v>864</v>
      </c>
      <c r="B24" s="104" t="s">
        <v>73</v>
      </c>
      <c r="C24" s="108">
        <v>0</v>
      </c>
      <c r="E24" s="118"/>
      <c r="F24" s="107"/>
    </row>
    <row r="25" spans="1:6">
      <c r="A25" s="103">
        <v>921</v>
      </c>
      <c r="B25" s="104" t="s">
        <v>77</v>
      </c>
      <c r="C25" s="108">
        <v>150840.29218066475</v>
      </c>
      <c r="E25" s="118"/>
      <c r="F25" s="107"/>
    </row>
    <row r="26" spans="1:6">
      <c r="A26" s="103">
        <v>923</v>
      </c>
      <c r="B26" s="104" t="s">
        <v>78</v>
      </c>
      <c r="C26" s="108">
        <v>56853.899995641535</v>
      </c>
      <c r="E26" s="118"/>
      <c r="F26" s="107"/>
    </row>
    <row r="27" spans="1:6">
      <c r="A27" s="103">
        <v>924</v>
      </c>
      <c r="B27" s="104" t="s">
        <v>79</v>
      </c>
      <c r="C27" s="108">
        <v>25681.279351280733</v>
      </c>
      <c r="E27" s="118"/>
      <c r="F27" s="107"/>
    </row>
    <row r="28" spans="1:6">
      <c r="A28" s="103">
        <v>925</v>
      </c>
      <c r="B28" s="104" t="s">
        <v>74</v>
      </c>
      <c r="C28" s="108">
        <v>26.544768784937197</v>
      </c>
      <c r="E28" s="118"/>
      <c r="F28" s="107"/>
    </row>
    <row r="29" spans="1:6">
      <c r="A29" s="103">
        <v>930.2</v>
      </c>
      <c r="B29" s="104" t="s">
        <v>80</v>
      </c>
      <c r="C29" s="108">
        <v>5456.7566829479956</v>
      </c>
      <c r="E29" s="118"/>
      <c r="F29" s="107"/>
    </row>
    <row r="30" spans="1:6">
      <c r="A30" s="103">
        <v>931</v>
      </c>
      <c r="B30" s="104" t="s">
        <v>81</v>
      </c>
      <c r="C30" s="108">
        <v>65059.993989284754</v>
      </c>
      <c r="E30" s="118"/>
      <c r="F30" s="107"/>
    </row>
    <row r="31" spans="1:6">
      <c r="A31" s="103">
        <v>932</v>
      </c>
      <c r="B31" s="104" t="s">
        <v>82</v>
      </c>
      <c r="C31" s="110">
        <v>10.866762485095675</v>
      </c>
      <c r="E31" s="118"/>
      <c r="F31" s="107"/>
    </row>
    <row r="32" spans="1:6">
      <c r="A32" s="112" t="s">
        <v>83</v>
      </c>
      <c r="B32" s="112"/>
      <c r="C32" s="108">
        <f>SUM(C21:C31)</f>
        <v>396689.79994478804</v>
      </c>
      <c r="E32" s="109"/>
      <c r="F32" s="107"/>
    </row>
    <row r="33" spans="1:6">
      <c r="C33" s="108"/>
      <c r="E33" s="109"/>
    </row>
    <row r="34" spans="1:6" ht="14.5" thickBot="1">
      <c r="A34" s="113" t="s">
        <v>84</v>
      </c>
      <c r="B34" s="113"/>
      <c r="C34" s="114">
        <f>SUM(C32,C19)</f>
        <v>619140.55192138092</v>
      </c>
      <c r="E34" s="106"/>
    </row>
    <row r="35" spans="1:6" ht="14.5" thickTop="1">
      <c r="F35" s="115"/>
    </row>
    <row r="36" spans="1:6">
      <c r="B36" s="116"/>
    </row>
    <row r="42" spans="1:6">
      <c r="E42" s="117"/>
    </row>
  </sheetData>
  <mergeCells count="2">
    <mergeCell ref="A6:C6"/>
    <mergeCell ref="A7:C7"/>
  </mergeCells>
  <dataValidations count="1">
    <dataValidation type="list" allowBlank="1" showInputMessage="1" showErrorMessage="1" sqref="B36">
      <formula1>$E$10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topLeftCell="A10" zoomScale="85" zoomScaleNormal="85" workbookViewId="0">
      <selection activeCell="D31" sqref="D31"/>
    </sheetView>
  </sheetViews>
  <sheetFormatPr defaultColWidth="9.1796875" defaultRowHeight="15.5"/>
  <cols>
    <col min="1" max="1" width="9.1796875" style="2"/>
    <col min="2" max="2" width="36.1796875" style="1" bestFit="1" customWidth="1"/>
    <col min="3" max="3" width="13.1796875" style="1" bestFit="1" customWidth="1"/>
    <col min="4" max="6" width="15.7265625" style="1" customWidth="1"/>
    <col min="7" max="7" width="9.1796875" style="1"/>
    <col min="8" max="9" width="16.81640625" style="1" bestFit="1" customWidth="1"/>
    <col min="10" max="10" width="12.7265625" style="1" bestFit="1" customWidth="1"/>
    <col min="11" max="16384" width="9.1796875" style="1"/>
  </cols>
  <sheetData>
    <row r="1" spans="1:10">
      <c r="F1" s="3" t="s">
        <v>0</v>
      </c>
    </row>
    <row r="2" spans="1:10">
      <c r="F2" s="3" t="s">
        <v>1</v>
      </c>
    </row>
    <row r="3" spans="1:10">
      <c r="F3" s="3" t="s">
        <v>2</v>
      </c>
    </row>
    <row r="4" spans="1:10">
      <c r="F4" s="3" t="s">
        <v>85</v>
      </c>
      <c r="H4" s="38"/>
    </row>
    <row r="5" spans="1:10">
      <c r="F5" s="3"/>
      <c r="H5" s="47"/>
    </row>
    <row r="6" spans="1:10">
      <c r="F6" s="3"/>
    </row>
    <row r="7" spans="1:10" ht="18.5">
      <c r="A7" s="167"/>
      <c r="B7" s="167"/>
      <c r="C7" s="167"/>
      <c r="D7" s="167"/>
      <c r="E7" s="167"/>
      <c r="F7" s="167"/>
    </row>
    <row r="8" spans="1:10" ht="18.5">
      <c r="A8" s="167"/>
      <c r="B8" s="167"/>
      <c r="C8" s="167"/>
      <c r="D8" s="167"/>
      <c r="E8" s="167"/>
      <c r="F8" s="167"/>
    </row>
    <row r="9" spans="1:10">
      <c r="F9" s="3"/>
    </row>
    <row r="10" spans="1:10">
      <c r="F10" s="3"/>
    </row>
    <row r="11" spans="1:10">
      <c r="A11" s="4" t="s">
        <v>6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11</v>
      </c>
    </row>
    <row r="12" spans="1:10">
      <c r="B12" s="2" t="s">
        <v>12</v>
      </c>
      <c r="C12" s="2" t="s">
        <v>13</v>
      </c>
      <c r="D12" s="2" t="s">
        <v>13</v>
      </c>
      <c r="E12" s="2" t="s">
        <v>14</v>
      </c>
      <c r="F12" s="2" t="s">
        <v>15</v>
      </c>
    </row>
    <row r="13" spans="1:10">
      <c r="A13" s="10" t="s">
        <v>86</v>
      </c>
    </row>
    <row r="14" spans="1:10">
      <c r="D14" s="6"/>
      <c r="E14" s="6"/>
      <c r="F14" s="6"/>
    </row>
    <row r="15" spans="1:10">
      <c r="A15" s="2">
        <v>1</v>
      </c>
      <c r="B15" s="1" t="s">
        <v>57</v>
      </c>
      <c r="C15" s="3"/>
      <c r="D15" s="6">
        <v>619140.55192138092</v>
      </c>
      <c r="E15" s="6">
        <f>+D15</f>
        <v>619140.55192138092</v>
      </c>
      <c r="F15" s="6">
        <f>+E15</f>
        <v>619140.55192138092</v>
      </c>
      <c r="H15" s="6"/>
      <c r="I15" s="6"/>
      <c r="J15" s="38"/>
    </row>
    <row r="17" spans="1:9">
      <c r="A17" s="2">
        <v>2</v>
      </c>
      <c r="B17" s="1" t="s">
        <v>58</v>
      </c>
      <c r="D17" s="6">
        <f>+'ExhP-5'!D15*0.025</f>
        <v>4131984.2969803233</v>
      </c>
      <c r="E17" s="6">
        <f>+D17</f>
        <v>4131984.2969803233</v>
      </c>
      <c r="F17" s="6">
        <f>+E17</f>
        <v>4131984.2969803233</v>
      </c>
    </row>
    <row r="18" spans="1:9">
      <c r="D18" s="6"/>
      <c r="E18" s="6"/>
      <c r="F18" s="6"/>
    </row>
    <row r="19" spans="1:9">
      <c r="A19" s="2">
        <v>3</v>
      </c>
      <c r="B19" s="1" t="s">
        <v>26</v>
      </c>
      <c r="D19" s="6">
        <v>2235009.6279314049</v>
      </c>
      <c r="E19" s="6">
        <v>2225088.8305145265</v>
      </c>
      <c r="F19" s="6">
        <v>2215168.0330976476</v>
      </c>
      <c r="H19" s="6"/>
      <c r="I19" s="6"/>
    </row>
    <row r="21" spans="1:9">
      <c r="A21" s="2">
        <v>4</v>
      </c>
      <c r="B21" s="1" t="s">
        <v>59</v>
      </c>
      <c r="C21" s="1" t="s">
        <v>87</v>
      </c>
      <c r="D21" s="7">
        <f>+'ExhP-5'!D27</f>
        <v>24426058.200018387</v>
      </c>
      <c r="E21" s="7">
        <f>+'ExhP-5'!E27</f>
        <v>23499752.573268618</v>
      </c>
      <c r="F21" s="7">
        <f>+'ExhP-5'!F27</f>
        <v>22458909.753169417</v>
      </c>
    </row>
    <row r="22" spans="1:9">
      <c r="D22" s="6"/>
      <c r="E22" s="6"/>
      <c r="F22" s="6"/>
    </row>
    <row r="23" spans="1:9">
      <c r="A23" s="2">
        <v>5</v>
      </c>
      <c r="B23" s="1" t="s">
        <v>60</v>
      </c>
      <c r="D23" s="6">
        <f>SUM(D15:D21)</f>
        <v>31412192.676851496</v>
      </c>
      <c r="E23" s="6">
        <f>SUM(E15:E21)</f>
        <v>30475966.252684847</v>
      </c>
      <c r="F23" s="6">
        <f>SUM(F15:F21)</f>
        <v>29425202.635168768</v>
      </c>
    </row>
    <row r="24" spans="1:9">
      <c r="D24" s="6"/>
      <c r="E24" s="6"/>
      <c r="F24" s="6"/>
    </row>
    <row r="25" spans="1:9">
      <c r="A25" s="2">
        <v>6</v>
      </c>
      <c r="B25" s="1" t="s">
        <v>61</v>
      </c>
      <c r="C25" s="2" t="s">
        <v>43</v>
      </c>
      <c r="D25" s="7">
        <f>+D23*0.00581114530070346</f>
        <v>182540.81585887721</v>
      </c>
      <c r="E25" s="7">
        <f>+D25</f>
        <v>182540.81585887721</v>
      </c>
      <c r="F25" s="7">
        <f>+E25</f>
        <v>182540.81585887721</v>
      </c>
    </row>
    <row r="26" spans="1:9">
      <c r="D26" s="6"/>
      <c r="E26" s="6"/>
      <c r="F26" s="6"/>
    </row>
    <row r="27" spans="1:9" ht="16" thickBot="1">
      <c r="A27" s="2">
        <v>7</v>
      </c>
      <c r="B27" s="1" t="s">
        <v>62</v>
      </c>
      <c r="D27" s="8">
        <f>+D23-D25</f>
        <v>31229651.860992618</v>
      </c>
      <c r="E27" s="8">
        <f>+E23-E25</f>
        <v>30293425.436825968</v>
      </c>
      <c r="F27" s="8">
        <f>+F23-F25</f>
        <v>29242661.81930989</v>
      </c>
    </row>
    <row r="28" spans="1:9" ht="16" thickTop="1">
      <c r="D28" s="6"/>
      <c r="E28" s="6"/>
      <c r="F28" s="6"/>
    </row>
    <row r="29" spans="1:9">
      <c r="A29" s="1"/>
      <c r="B29" s="10" t="s">
        <v>88</v>
      </c>
      <c r="D29" s="6"/>
      <c r="E29" s="6"/>
      <c r="F29" s="6"/>
    </row>
  </sheetData>
  <mergeCells count="2">
    <mergeCell ref="A7:F7"/>
    <mergeCell ref="A8:F8"/>
  </mergeCells>
  <phoneticPr fontId="23" type="noConversion"/>
  <pageMargins left="0.75" right="0.75" top="1" bottom="1" header="0.5" footer="0.5"/>
  <pageSetup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opLeftCell="A16" workbookViewId="0">
      <selection activeCell="D34" sqref="D34"/>
    </sheetView>
  </sheetViews>
  <sheetFormatPr defaultColWidth="9.1796875" defaultRowHeight="15.5"/>
  <cols>
    <col min="1" max="1" width="9.1796875" style="2"/>
    <col min="2" max="2" width="36.7265625" style="1" bestFit="1" customWidth="1"/>
    <col min="3" max="3" width="13.1796875" style="1" bestFit="1" customWidth="1"/>
    <col min="4" max="5" width="15.1796875" style="1" bestFit="1" customWidth="1"/>
    <col min="6" max="6" width="15.26953125" style="1" customWidth="1"/>
    <col min="7" max="7" width="9.1796875" style="1"/>
    <col min="8" max="8" width="16.81640625" style="1" bestFit="1" customWidth="1"/>
    <col min="9" max="9" width="14" style="1" bestFit="1" customWidth="1"/>
    <col min="10" max="10" width="16.81640625" style="1" bestFit="1" customWidth="1"/>
    <col min="11" max="16384" width="9.1796875" style="1"/>
  </cols>
  <sheetData>
    <row r="1" spans="1:6">
      <c r="F1" s="3" t="s">
        <v>0</v>
      </c>
    </row>
    <row r="2" spans="1:6">
      <c r="F2" s="3" t="s">
        <v>1</v>
      </c>
    </row>
    <row r="3" spans="1:6">
      <c r="F3" s="3" t="s">
        <v>2</v>
      </c>
    </row>
    <row r="4" spans="1:6">
      <c r="F4" s="3" t="s">
        <v>89</v>
      </c>
    </row>
    <row r="5" spans="1:6">
      <c r="F5" s="3"/>
    </row>
    <row r="6" spans="1:6" ht="18.5">
      <c r="A6" s="167" t="s">
        <v>90</v>
      </c>
      <c r="B6" s="167"/>
      <c r="C6" s="167"/>
      <c r="D6" s="167"/>
      <c r="E6" s="167"/>
      <c r="F6" s="167"/>
    </row>
    <row r="7" spans="1:6" ht="18.5">
      <c r="A7" s="167" t="s">
        <v>65</v>
      </c>
      <c r="B7" s="167"/>
      <c r="C7" s="167"/>
      <c r="D7" s="167"/>
      <c r="E7" s="167"/>
      <c r="F7" s="167"/>
    </row>
    <row r="8" spans="1:6">
      <c r="B8" s="2"/>
      <c r="C8" s="2"/>
      <c r="D8" s="2"/>
      <c r="E8" s="2"/>
      <c r="F8" s="2"/>
    </row>
    <row r="9" spans="1:6">
      <c r="F9" s="3"/>
    </row>
    <row r="10" spans="1:6">
      <c r="A10" s="4" t="s">
        <v>6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</row>
    <row r="11" spans="1:6">
      <c r="B11" s="2" t="s">
        <v>12</v>
      </c>
      <c r="C11" s="2" t="s">
        <v>13</v>
      </c>
      <c r="D11" s="2" t="s">
        <v>13</v>
      </c>
      <c r="E11" s="2" t="s">
        <v>14</v>
      </c>
      <c r="F11" s="2" t="s">
        <v>15</v>
      </c>
    </row>
    <row r="12" spans="1:6">
      <c r="A12" s="10" t="s">
        <v>86</v>
      </c>
    </row>
    <row r="13" spans="1:6">
      <c r="A13" s="2">
        <v>1</v>
      </c>
      <c r="B13" s="1" t="s">
        <v>91</v>
      </c>
      <c r="C13" s="1" t="s">
        <v>92</v>
      </c>
      <c r="D13" s="6">
        <v>167510105.59921291</v>
      </c>
      <c r="E13" s="6">
        <f>+D13</f>
        <v>167510105.59921291</v>
      </c>
      <c r="F13" s="6">
        <f>+E13</f>
        <v>167510105.59921291</v>
      </c>
    </row>
    <row r="14" spans="1:6">
      <c r="A14" s="2">
        <v>2</v>
      </c>
      <c r="B14" s="1" t="s">
        <v>93</v>
      </c>
      <c r="D14" s="46">
        <v>2230733.7200000002</v>
      </c>
      <c r="E14" s="7">
        <f>+D14</f>
        <v>2230733.7200000002</v>
      </c>
      <c r="F14" s="7">
        <f>+E14</f>
        <v>2230733.7200000002</v>
      </c>
    </row>
    <row r="15" spans="1:6">
      <c r="A15" s="2">
        <v>3</v>
      </c>
      <c r="B15" s="1" t="s">
        <v>94</v>
      </c>
      <c r="D15" s="6">
        <f>D13-D14</f>
        <v>165279371.87921292</v>
      </c>
      <c r="E15" s="6">
        <f>E13-E14</f>
        <v>165279371.87921292</v>
      </c>
      <c r="F15" s="6">
        <f>F13-F14</f>
        <v>165279371.87921292</v>
      </c>
    </row>
    <row r="16" spans="1:6">
      <c r="D16" s="6"/>
      <c r="E16" s="6"/>
      <c r="F16" s="6"/>
    </row>
    <row r="17" spans="1:10">
      <c r="A17" s="2">
        <v>4</v>
      </c>
      <c r="B17" s="1" t="s">
        <v>95</v>
      </c>
      <c r="D17" s="6">
        <f>+D15*0.025</f>
        <v>4131984.2969803233</v>
      </c>
      <c r="E17" s="6">
        <f>+E15*0.025+D17</f>
        <v>8263968.5939606465</v>
      </c>
      <c r="F17" s="6">
        <f>+F15*0.025+E17</f>
        <v>12395952.89094097</v>
      </c>
      <c r="H17" s="169"/>
      <c r="I17" s="170"/>
    </row>
    <row r="18" spans="1:10">
      <c r="D18" s="6"/>
      <c r="E18" s="6"/>
      <c r="F18" s="6"/>
    </row>
    <row r="19" spans="1:10">
      <c r="A19" s="2">
        <v>5</v>
      </c>
      <c r="B19" s="1" t="s">
        <v>96</v>
      </c>
      <c r="D19" s="6">
        <f>D13-D17</f>
        <v>163378121.30223259</v>
      </c>
      <c r="E19" s="6">
        <f>E13-E17</f>
        <v>159246137.00525227</v>
      </c>
      <c r="F19" s="6">
        <f>F13-F17</f>
        <v>155114152.70827195</v>
      </c>
      <c r="H19" s="5"/>
      <c r="I19" s="2"/>
      <c r="J19" s="5"/>
    </row>
    <row r="20" spans="1:10">
      <c r="D20" s="6"/>
      <c r="E20" s="6"/>
      <c r="F20" s="6"/>
      <c r="H20" s="27"/>
      <c r="I20" s="48"/>
    </row>
    <row r="21" spans="1:10">
      <c r="A21" s="2">
        <v>6</v>
      </c>
      <c r="B21" s="1" t="s">
        <v>97</v>
      </c>
      <c r="C21" s="1" t="s">
        <v>98</v>
      </c>
      <c r="D21" s="6">
        <f>-'ExhP-6'!D24</f>
        <v>-537733.30211002892</v>
      </c>
      <c r="E21" s="6">
        <f>-'ExhP-6'!E24</f>
        <v>-2581119.8501281384</v>
      </c>
      <c r="F21" s="6">
        <f>-'ExhP-6'!F24</f>
        <v>-5388087.6871424895</v>
      </c>
      <c r="H21" s="27"/>
      <c r="I21" s="48"/>
    </row>
    <row r="22" spans="1:10">
      <c r="D22" s="6"/>
      <c r="E22" s="6"/>
      <c r="F22" s="6"/>
      <c r="H22" s="27"/>
      <c r="I22" s="48"/>
    </row>
    <row r="23" spans="1:10" ht="16" thickBot="1">
      <c r="A23" s="2">
        <v>7</v>
      </c>
      <c r="B23" s="1" t="s">
        <v>99</v>
      </c>
      <c r="D23" s="8">
        <f>D19+D21</f>
        <v>162840388.00012258</v>
      </c>
      <c r="E23" s="8">
        <f>E19+E21</f>
        <v>156665017.15512413</v>
      </c>
      <c r="F23" s="8">
        <f>F19+F21</f>
        <v>149726065.02112946</v>
      </c>
      <c r="H23" s="27"/>
      <c r="I23" s="48"/>
      <c r="J23" s="5"/>
    </row>
    <row r="24" spans="1:10" ht="16" thickTop="1">
      <c r="D24" s="6"/>
      <c r="E24" s="6"/>
      <c r="F24" s="6"/>
      <c r="H24" s="5"/>
      <c r="I24" s="5"/>
      <c r="J24" s="5"/>
    </row>
    <row r="25" spans="1:10">
      <c r="A25" s="2">
        <v>8</v>
      </c>
      <c r="B25" s="1" t="s">
        <v>100</v>
      </c>
      <c r="C25" s="1" t="s">
        <v>43</v>
      </c>
      <c r="D25" s="9">
        <v>0.15</v>
      </c>
      <c r="E25" s="9">
        <f>+D25</f>
        <v>0.15</v>
      </c>
      <c r="F25" s="9">
        <f>+E25</f>
        <v>0.15</v>
      </c>
      <c r="H25" s="5"/>
      <c r="I25" s="5"/>
      <c r="J25" s="5"/>
    </row>
    <row r="26" spans="1:10">
      <c r="D26" s="6"/>
      <c r="E26" s="6"/>
      <c r="F26" s="6"/>
      <c r="H26" s="5"/>
      <c r="I26" s="5"/>
      <c r="J26" s="5"/>
    </row>
    <row r="27" spans="1:10" ht="16" thickBot="1">
      <c r="A27" s="2">
        <v>9</v>
      </c>
      <c r="B27" s="1" t="s">
        <v>59</v>
      </c>
      <c r="D27" s="8">
        <f>D23*D25</f>
        <v>24426058.200018387</v>
      </c>
      <c r="E27" s="8">
        <f>E23*E25</f>
        <v>23499752.573268618</v>
      </c>
      <c r="F27" s="8">
        <f>F23*F25</f>
        <v>22458909.753169417</v>
      </c>
      <c r="H27" s="5"/>
      <c r="I27" s="5"/>
      <c r="J27" s="5"/>
    </row>
    <row r="28" spans="1:10" ht="16" thickTop="1">
      <c r="D28" s="6"/>
      <c r="E28" s="6"/>
      <c r="F28" s="6"/>
      <c r="H28" s="5"/>
      <c r="I28" s="5"/>
      <c r="J28" s="5"/>
    </row>
    <row r="29" spans="1:10">
      <c r="B29" s="1" t="s">
        <v>101</v>
      </c>
      <c r="H29" s="5"/>
      <c r="I29" s="5"/>
      <c r="J29" s="5"/>
    </row>
    <row r="30" spans="1:10">
      <c r="H30" s="5"/>
      <c r="I30" s="5"/>
      <c r="J30" s="5"/>
    </row>
  </sheetData>
  <mergeCells count="2">
    <mergeCell ref="A6:F6"/>
    <mergeCell ref="A7:F7"/>
  </mergeCells>
  <phoneticPr fontId="23" type="noConversion"/>
  <pageMargins left="0.75" right="0.75" top="1" bottom="1" header="0.5" footer="0.5"/>
  <pageSetup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8" zoomScale="85" zoomScaleNormal="85" workbookViewId="0">
      <selection activeCell="D30" sqref="D30"/>
    </sheetView>
  </sheetViews>
  <sheetFormatPr defaultColWidth="9.1796875" defaultRowHeight="15.5"/>
  <cols>
    <col min="1" max="1" width="9.1796875" style="2"/>
    <col min="2" max="2" width="36.7265625" style="1" bestFit="1" customWidth="1"/>
    <col min="3" max="3" width="7.7265625" style="1" bestFit="1" customWidth="1"/>
    <col min="4" max="5" width="15.7265625" style="1" bestFit="1" customWidth="1"/>
    <col min="6" max="6" width="15.26953125" style="1" customWidth="1"/>
    <col min="7" max="7" width="9.1796875" style="1"/>
    <col min="8" max="8" width="10.1796875" style="1" bestFit="1" customWidth="1"/>
    <col min="9" max="9" width="29.26953125" style="1" bestFit="1" customWidth="1"/>
    <col min="10" max="10" width="16" style="1" bestFit="1" customWidth="1"/>
    <col min="11" max="11" width="17.81640625" style="1" bestFit="1" customWidth="1"/>
    <col min="12" max="16384" width="9.1796875" style="1"/>
  </cols>
  <sheetData>
    <row r="1" spans="1:12">
      <c r="F1" s="3" t="s">
        <v>0</v>
      </c>
    </row>
    <row r="2" spans="1:12">
      <c r="F2" s="3" t="s">
        <v>1</v>
      </c>
    </row>
    <row r="3" spans="1:12">
      <c r="F3" s="3" t="s">
        <v>2</v>
      </c>
    </row>
    <row r="4" spans="1:12">
      <c r="F4" s="3" t="s">
        <v>102</v>
      </c>
    </row>
    <row r="5" spans="1:12">
      <c r="F5" s="3"/>
    </row>
    <row r="6" spans="1:12" ht="18.5">
      <c r="A6" s="167" t="s">
        <v>103</v>
      </c>
      <c r="B6" s="167"/>
      <c r="C6" s="167"/>
      <c r="D6" s="167"/>
      <c r="E6" s="167"/>
      <c r="F6" s="167"/>
    </row>
    <row r="7" spans="1:12" ht="18.5">
      <c r="A7" s="167" t="s">
        <v>104</v>
      </c>
      <c r="B7" s="167"/>
      <c r="C7" s="167"/>
      <c r="D7" s="167"/>
      <c r="E7" s="167"/>
      <c r="F7" s="167"/>
    </row>
    <row r="8" spans="1:12">
      <c r="F8" s="3"/>
    </row>
    <row r="9" spans="1:12">
      <c r="F9" s="3"/>
    </row>
    <row r="10" spans="1:12">
      <c r="A10" s="4" t="s">
        <v>6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K10" s="94"/>
    </row>
    <row r="11" spans="1:12">
      <c r="B11" s="2" t="s">
        <v>12</v>
      </c>
      <c r="C11" s="2" t="s">
        <v>13</v>
      </c>
      <c r="D11" s="2" t="s">
        <v>13</v>
      </c>
      <c r="E11" s="2" t="s">
        <v>14</v>
      </c>
      <c r="F11" s="2" t="s">
        <v>15</v>
      </c>
      <c r="K11" s="95"/>
      <c r="L11" s="95"/>
    </row>
    <row r="12" spans="1:12">
      <c r="A12" s="10" t="s">
        <v>86</v>
      </c>
    </row>
    <row r="13" spans="1:12">
      <c r="A13" s="2">
        <v>1</v>
      </c>
      <c r="B13" s="1" t="s">
        <v>105</v>
      </c>
      <c r="D13" s="6">
        <v>164068131.8413513</v>
      </c>
      <c r="E13" s="6">
        <f>+D13</f>
        <v>164068131.8413513</v>
      </c>
      <c r="F13" s="6">
        <f>+E13</f>
        <v>164068131.8413513</v>
      </c>
      <c r="I13" s="49"/>
      <c r="J13" s="96"/>
      <c r="K13" s="96"/>
      <c r="L13" s="97"/>
    </row>
    <row r="14" spans="1:12">
      <c r="D14" s="6"/>
      <c r="E14" s="6"/>
      <c r="F14" s="6"/>
      <c r="I14" s="49"/>
      <c r="J14" s="96"/>
      <c r="K14" s="96"/>
      <c r="L14" s="97"/>
    </row>
    <row r="15" spans="1:12">
      <c r="A15" s="2">
        <v>2</v>
      </c>
      <c r="B15" s="1" t="s">
        <v>106</v>
      </c>
      <c r="D15" s="9">
        <v>2.5000000000000001E-2</v>
      </c>
      <c r="E15" s="9">
        <f>+D15</f>
        <v>2.5000000000000001E-2</v>
      </c>
      <c r="F15" s="9">
        <f>+E15</f>
        <v>2.5000000000000001E-2</v>
      </c>
      <c r="I15" s="49"/>
      <c r="J15" s="96"/>
      <c r="K15" s="96"/>
      <c r="L15" s="97"/>
    </row>
    <row r="16" spans="1:12">
      <c r="A16" s="2">
        <v>3</v>
      </c>
      <c r="B16" s="1" t="s">
        <v>107</v>
      </c>
      <c r="C16" s="1" t="s">
        <v>43</v>
      </c>
      <c r="D16" s="9">
        <v>0.05</v>
      </c>
      <c r="E16" s="9">
        <v>9.5000000000000001E-2</v>
      </c>
      <c r="F16" s="9">
        <v>8.5500000000000007E-2</v>
      </c>
      <c r="I16" s="49"/>
      <c r="J16" s="96"/>
      <c r="K16" s="96"/>
      <c r="L16" s="97"/>
    </row>
    <row r="17" spans="1:12">
      <c r="D17" s="6"/>
      <c r="E17" s="6"/>
      <c r="F17" s="6"/>
      <c r="I17" s="49"/>
      <c r="J17" s="96"/>
      <c r="K17" s="96"/>
      <c r="L17" s="97"/>
    </row>
    <row r="18" spans="1:12">
      <c r="A18" s="2">
        <v>4</v>
      </c>
      <c r="B18" s="1" t="s">
        <v>108</v>
      </c>
      <c r="D18" s="6">
        <f>+'ExhP-6'!D13*'ExhP-6'!D16-'ExhP-6'!D13*'ExhP-6'!D15</f>
        <v>4101703.2960337829</v>
      </c>
      <c r="E18" s="6">
        <f>+'ExhP-6'!E13*'ExhP-6'!E16-'ExhP-6'!E13*'ExhP-6'!E15</f>
        <v>11484769.228894591</v>
      </c>
      <c r="F18" s="6">
        <f>+'ExhP-6'!F13*'ExhP-6'!F16-'ExhP-6'!F13*'ExhP-6'!F15</f>
        <v>9926121.9764017537</v>
      </c>
      <c r="I18" s="49"/>
      <c r="J18" s="96"/>
      <c r="K18" s="96"/>
      <c r="L18" s="97"/>
    </row>
    <row r="19" spans="1:12">
      <c r="D19" s="6"/>
      <c r="E19" s="6"/>
      <c r="F19" s="6"/>
      <c r="I19" s="49"/>
      <c r="J19" s="96"/>
      <c r="K19" s="96"/>
    </row>
    <row r="20" spans="1:12">
      <c r="A20" s="2">
        <v>5</v>
      </c>
      <c r="B20" s="1" t="s">
        <v>109</v>
      </c>
      <c r="D20" s="6">
        <v>0</v>
      </c>
      <c r="E20" s="6">
        <f>+D22</f>
        <v>1075466.6042200578</v>
      </c>
      <c r="F20" s="6">
        <f>+E22</f>
        <v>4086773.0960362195</v>
      </c>
      <c r="I20" s="49"/>
      <c r="J20" s="96"/>
      <c r="K20" s="96"/>
    </row>
    <row r="21" spans="1:12">
      <c r="A21" s="2">
        <v>6</v>
      </c>
      <c r="B21" s="1" t="s">
        <v>110</v>
      </c>
      <c r="D21" s="6">
        <f>+D18*0.2622</f>
        <v>1075466.6042200578</v>
      </c>
      <c r="E21" s="6">
        <f>+E18*0.2622</f>
        <v>3011306.4918161617</v>
      </c>
      <c r="F21" s="6">
        <f>+F18*0.2622</f>
        <v>2602629.1822125395</v>
      </c>
    </row>
    <row r="22" spans="1:12">
      <c r="A22" s="2">
        <v>7</v>
      </c>
      <c r="B22" s="1" t="s">
        <v>111</v>
      </c>
      <c r="D22" s="7">
        <f>+D21</f>
        <v>1075466.6042200578</v>
      </c>
      <c r="E22" s="7">
        <f>+E21+D22</f>
        <v>4086773.0960362195</v>
      </c>
      <c r="F22" s="7">
        <f>+F21+E22</f>
        <v>6689402.278248759</v>
      </c>
      <c r="I22" s="51"/>
      <c r="J22" s="50"/>
      <c r="K22" s="52"/>
      <c r="L22" s="52"/>
    </row>
    <row r="23" spans="1:12">
      <c r="D23" s="6"/>
      <c r="E23" s="6"/>
      <c r="F23" s="6"/>
      <c r="I23" s="51"/>
      <c r="J23" s="50"/>
      <c r="K23" s="52"/>
      <c r="L23" s="52"/>
    </row>
    <row r="24" spans="1:12" ht="16" thickBot="1">
      <c r="A24" s="2">
        <v>8</v>
      </c>
      <c r="B24" s="1" t="s">
        <v>97</v>
      </c>
      <c r="D24" s="8">
        <f>(D20+D22)/2</f>
        <v>537733.30211002892</v>
      </c>
      <c r="E24" s="8">
        <f>(E20+E22)/2</f>
        <v>2581119.8501281384</v>
      </c>
      <c r="F24" s="8">
        <f>(F20+F22)/2</f>
        <v>5388087.6871424895</v>
      </c>
      <c r="I24" s="51"/>
      <c r="J24" s="50"/>
      <c r="K24" s="52"/>
      <c r="L24" s="52"/>
    </row>
    <row r="25" spans="1:12" ht="16" thickTop="1">
      <c r="D25" s="9"/>
      <c r="E25" s="9"/>
      <c r="F25" s="9"/>
      <c r="I25" s="51"/>
      <c r="J25" s="50"/>
      <c r="K25" s="52"/>
      <c r="L25" s="52"/>
    </row>
    <row r="26" spans="1:12">
      <c r="D26" s="6"/>
      <c r="E26" s="6"/>
      <c r="F26" s="6"/>
      <c r="I26" s="51"/>
      <c r="J26" s="50"/>
      <c r="K26" s="52"/>
      <c r="L26" s="52"/>
    </row>
    <row r="27" spans="1:12">
      <c r="B27" s="1" t="s">
        <v>112</v>
      </c>
      <c r="D27" s="6"/>
      <c r="E27" s="6"/>
      <c r="F27" s="6"/>
      <c r="I27" s="51"/>
      <c r="J27" s="50"/>
    </row>
    <row r="28" spans="1:12">
      <c r="D28" s="6"/>
      <c r="E28" s="6"/>
      <c r="F28" s="6"/>
      <c r="I28" s="51"/>
      <c r="J28" s="50"/>
      <c r="K28" s="52"/>
      <c r="L28" s="52"/>
    </row>
  </sheetData>
  <mergeCells count="2">
    <mergeCell ref="A6:F6"/>
    <mergeCell ref="A7:F7"/>
  </mergeCells>
  <phoneticPr fontId="23" type="noConversion"/>
  <pageMargins left="0.75" right="0.75" top="1" bottom="1" header="0.5" footer="0.5"/>
  <pageSetup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zoomScale="70" zoomScaleNormal="70" workbookViewId="0">
      <selection activeCell="C32" sqref="C32"/>
    </sheetView>
  </sheetViews>
  <sheetFormatPr defaultColWidth="9.1796875" defaultRowHeight="15.5"/>
  <cols>
    <col min="1" max="1" width="19" style="12" bestFit="1" customWidth="1"/>
    <col min="2" max="2" width="67.81640625" style="12" bestFit="1" customWidth="1"/>
    <col min="3" max="4" width="19.54296875" style="12" bestFit="1" customWidth="1"/>
    <col min="5" max="6" width="9.1796875" style="12"/>
    <col min="7" max="7" width="18.26953125" style="12" bestFit="1" customWidth="1"/>
    <col min="8" max="8" width="9.1796875" style="12"/>
    <col min="9" max="9" width="18.26953125" style="12" bestFit="1" customWidth="1"/>
    <col min="10" max="16384" width="9.1796875" style="12"/>
  </cols>
  <sheetData>
    <row r="2" spans="1:10">
      <c r="G2" s="12">
        <v>2012</v>
      </c>
      <c r="I2" s="12">
        <v>2011</v>
      </c>
    </row>
    <row r="3" spans="1:10">
      <c r="A3" s="168" t="s">
        <v>115</v>
      </c>
      <c r="B3" s="168"/>
      <c r="C3" s="12" t="s">
        <v>116</v>
      </c>
      <c r="D3" s="12" t="s">
        <v>117</v>
      </c>
    </row>
    <row r="4" spans="1:10">
      <c r="A4" s="15">
        <v>6101901</v>
      </c>
      <c r="B4" s="14" t="s">
        <v>118</v>
      </c>
      <c r="G4" s="15">
        <v>11514556</v>
      </c>
      <c r="I4" s="15">
        <v>10249254</v>
      </c>
    </row>
    <row r="5" spans="1:10">
      <c r="A5" s="14"/>
      <c r="B5" s="14"/>
      <c r="G5" s="14"/>
      <c r="I5" s="43"/>
    </row>
    <row r="6" spans="1:10">
      <c r="A6" s="15">
        <v>3293978</v>
      </c>
      <c r="B6" s="14" t="s">
        <v>119</v>
      </c>
      <c r="G6" s="15">
        <v>2224853</v>
      </c>
      <c r="I6" s="15">
        <v>1710028</v>
      </c>
    </row>
    <row r="7" spans="1:10">
      <c r="A7" s="15">
        <v>-3326842</v>
      </c>
      <c r="B7" s="14" t="s">
        <v>120</v>
      </c>
      <c r="G7" s="15">
        <v>-562623</v>
      </c>
      <c r="I7" s="15">
        <v>1148032</v>
      </c>
    </row>
    <row r="8" spans="1:10">
      <c r="A8" s="15">
        <v>0</v>
      </c>
      <c r="B8" s="14" t="s">
        <v>121</v>
      </c>
      <c r="G8" s="15">
        <v>0</v>
      </c>
      <c r="I8" s="15">
        <v>748139</v>
      </c>
    </row>
    <row r="9" spans="1:10">
      <c r="A9" s="15">
        <v>162159</v>
      </c>
      <c r="B9" s="14" t="s">
        <v>122</v>
      </c>
      <c r="G9" s="15">
        <v>316524</v>
      </c>
      <c r="I9" s="15">
        <v>237909</v>
      </c>
    </row>
    <row r="10" spans="1:10">
      <c r="A10" s="16">
        <f>SUM(A6:A9)</f>
        <v>129295</v>
      </c>
      <c r="B10" s="14"/>
      <c r="G10" s="16">
        <f>SUM(G6:G9)</f>
        <v>1978754</v>
      </c>
      <c r="I10" s="44">
        <f>SUM(I6:I9)</f>
        <v>3844108</v>
      </c>
    </row>
    <row r="11" spans="1:10">
      <c r="A11" s="17">
        <f>9470+4800+14205</f>
        <v>28475</v>
      </c>
      <c r="B11" s="14" t="s">
        <v>123</v>
      </c>
      <c r="G11" s="17">
        <f>9470+4800+14205</f>
        <v>28475</v>
      </c>
      <c r="I11" s="45">
        <v>4800</v>
      </c>
      <c r="J11" s="12" t="s">
        <v>124</v>
      </c>
    </row>
    <row r="12" spans="1:10">
      <c r="A12" s="15">
        <f>+A10/A11</f>
        <v>4.5406496927129059</v>
      </c>
      <c r="B12" s="14" t="s">
        <v>125</v>
      </c>
      <c r="G12" s="15">
        <f>+G10/G11</f>
        <v>69.490921861281819</v>
      </c>
      <c r="I12" s="13">
        <f>+I10/I11</f>
        <v>800.85583333333329</v>
      </c>
    </row>
    <row r="13" spans="1:10">
      <c r="A13" s="18">
        <f>21000+15000</f>
        <v>36000</v>
      </c>
      <c r="B13" s="14" t="s">
        <v>126</v>
      </c>
      <c r="C13" s="11">
        <v>65000</v>
      </c>
      <c r="G13" s="18">
        <f>21000+15000</f>
        <v>36000</v>
      </c>
      <c r="I13" s="11">
        <f>+A13</f>
        <v>36000</v>
      </c>
    </row>
    <row r="14" spans="1:10">
      <c r="A14" s="19">
        <f>+A12*A13</f>
        <v>163463.3889376646</v>
      </c>
      <c r="B14" s="14"/>
      <c r="C14" s="13">
        <f>+A12*C13</f>
        <v>295142.23002633889</v>
      </c>
      <c r="G14" s="19">
        <f>+G12*G13</f>
        <v>2501673.1870061457</v>
      </c>
      <c r="I14" s="13">
        <f>+I12*I13</f>
        <v>28830810</v>
      </c>
    </row>
    <row r="15" spans="1:10">
      <c r="A15" s="14"/>
      <c r="B15" s="14"/>
      <c r="G15" s="14"/>
    </row>
    <row r="16" spans="1:10">
      <c r="A16" s="20">
        <f>+A4-A10</f>
        <v>5972606</v>
      </c>
      <c r="B16" s="14"/>
      <c r="G16" s="20">
        <f>+G4-G10</f>
        <v>9535802</v>
      </c>
    </row>
    <row r="17" spans="1:9">
      <c r="A17" s="17">
        <v>700</v>
      </c>
      <c r="B17" s="14" t="s">
        <v>127</v>
      </c>
      <c r="G17" s="17">
        <v>700</v>
      </c>
    </row>
    <row r="18" spans="1:9">
      <c r="A18" s="15">
        <f>+A16/A17</f>
        <v>8532.2942857142862</v>
      </c>
      <c r="B18" s="14" t="s">
        <v>128</v>
      </c>
      <c r="G18" s="15">
        <f>+G16/G17</f>
        <v>13622.574285714285</v>
      </c>
      <c r="I18" s="13">
        <v>9150.2085714285713</v>
      </c>
    </row>
    <row r="19" spans="1:9">
      <c r="A19" s="21">
        <v>49.8</v>
      </c>
      <c r="B19" s="14" t="s">
        <v>129</v>
      </c>
      <c r="C19" s="12">
        <v>35.5</v>
      </c>
      <c r="D19" s="12">
        <v>14</v>
      </c>
      <c r="G19" s="21">
        <v>49.8</v>
      </c>
      <c r="I19" s="39">
        <f>+A19</f>
        <v>49.8</v>
      </c>
    </row>
    <row r="20" spans="1:9">
      <c r="A20" s="22">
        <f>+A18*A19</f>
        <v>424908.25542857143</v>
      </c>
      <c r="B20" s="14"/>
      <c r="C20" s="13">
        <f>+A18*C19</f>
        <v>302896.44714285719</v>
      </c>
      <c r="D20" s="13">
        <f>+D19*A18</f>
        <v>119452.12000000001</v>
      </c>
      <c r="G20" s="22">
        <f>+G18*G19</f>
        <v>678404.19942857139</v>
      </c>
      <c r="I20" s="13">
        <f>+I18*I19</f>
        <v>455680.38685714285</v>
      </c>
    </row>
    <row r="21" spans="1:9">
      <c r="A21" s="14"/>
      <c r="B21" s="14"/>
      <c r="G21" s="14"/>
    </row>
    <row r="22" spans="1:9" ht="16" thickBot="1">
      <c r="A22" s="23">
        <f>SUM(A20,A14)</f>
        <v>588371.64436623605</v>
      </c>
      <c r="B22" s="14" t="s">
        <v>130</v>
      </c>
      <c r="C22" s="13">
        <f>SUM(C14,C20)</f>
        <v>598038.67716919607</v>
      </c>
      <c r="D22" s="13">
        <f>+D20</f>
        <v>119452.12000000001</v>
      </c>
      <c r="G22" s="23">
        <f>SUM(G20,G14)</f>
        <v>3180077.3864347171</v>
      </c>
    </row>
    <row r="23" spans="1:9" ht="16" thickTop="1">
      <c r="A23" s="14"/>
      <c r="B23" s="14"/>
      <c r="G23" s="14"/>
    </row>
    <row r="24" spans="1:9">
      <c r="A24" s="15">
        <v>22362166</v>
      </c>
      <c r="B24" s="14" t="s">
        <v>131</v>
      </c>
      <c r="G24" s="15">
        <v>17805488</v>
      </c>
    </row>
    <row r="25" spans="1:9">
      <c r="A25" s="15">
        <f>1431018767-A35</f>
        <v>1255160093.6300001</v>
      </c>
      <c r="B25" s="14" t="s">
        <v>132</v>
      </c>
      <c r="G25" s="15">
        <v>780119701</v>
      </c>
    </row>
    <row r="26" spans="1:9" ht="16" thickBot="1">
      <c r="A26" s="24">
        <f>+A24/A25</f>
        <v>1.7816186248661908E-2</v>
      </c>
      <c r="B26" s="14" t="s">
        <v>133</v>
      </c>
      <c r="G26" s="24">
        <f>+G24/G25</f>
        <v>2.2824046075462463E-2</v>
      </c>
      <c r="I26" s="40">
        <v>1.6390888446961571E-2</v>
      </c>
    </row>
    <row r="27" spans="1:9" ht="16" thickTop="1">
      <c r="A27" s="20">
        <f>+'ExhP-5'!D13</f>
        <v>167510105.59921291</v>
      </c>
      <c r="B27" s="14" t="s">
        <v>134</v>
      </c>
      <c r="C27" s="13" t="e">
        <f>+'ExhP-6'!#REF!</f>
        <v>#REF!</v>
      </c>
      <c r="D27" s="13" t="e">
        <f>+'ExhP-6'!#REF!</f>
        <v>#REF!</v>
      </c>
      <c r="G27" s="20">
        <f>+A27</f>
        <v>167510105.59921291</v>
      </c>
      <c r="I27" s="11">
        <f>+A27</f>
        <v>167510105.59921291</v>
      </c>
    </row>
    <row r="28" spans="1:9">
      <c r="A28" s="20">
        <f>+A26*A27</f>
        <v>2984391.2398886015</v>
      </c>
      <c r="B28" s="14"/>
      <c r="C28" s="13" t="e">
        <f>+A26*C27</f>
        <v>#REF!</v>
      </c>
      <c r="D28" s="13" t="e">
        <f>+A26*D27</f>
        <v>#REF!</v>
      </c>
      <c r="G28" s="20">
        <f>+G26*G27</f>
        <v>3823258.3683020184</v>
      </c>
      <c r="I28" s="42">
        <f>+I26*I27</f>
        <v>2745639.4546154519</v>
      </c>
    </row>
    <row r="30" spans="1:9">
      <c r="A30" s="12" t="s">
        <v>135</v>
      </c>
      <c r="G30" s="41">
        <f>SUM(G28,G22)</f>
        <v>7003335.7547367355</v>
      </c>
      <c r="I30" s="42">
        <f>SUM(I28,I20,I14)</f>
        <v>32032129.841472596</v>
      </c>
    </row>
    <row r="31" spans="1:9">
      <c r="A31" s="13">
        <f>+'[50]AVC Rates Effective 03012014'!$C$5</f>
        <v>50156741</v>
      </c>
      <c r="B31" s="12" t="s">
        <v>136</v>
      </c>
    </row>
    <row r="32" spans="1:9">
      <c r="A32" s="13">
        <f>+'[50]AVC Rates Effective 03012014'!$E$5</f>
        <v>45308772.57</v>
      </c>
      <c r="B32" s="12" t="s">
        <v>137</v>
      </c>
    </row>
    <row r="33" spans="1:2">
      <c r="A33" s="13">
        <f>+'[50]AVC Rates Effective 03012014'!$C$20</f>
        <v>77946961</v>
      </c>
      <c r="B33" s="12" t="s">
        <v>138</v>
      </c>
    </row>
    <row r="34" spans="1:2">
      <c r="A34" s="13">
        <f>+'[50]AVC Rates Effective 03012014'!$E$20</f>
        <v>2446198.8000000003</v>
      </c>
      <c r="B34" s="12" t="s">
        <v>139</v>
      </c>
    </row>
    <row r="35" spans="1:2">
      <c r="A35" s="13">
        <f>SUM(A31:A34)</f>
        <v>175858673.37</v>
      </c>
    </row>
  </sheetData>
  <mergeCells count="1">
    <mergeCell ref="A3:B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C32" sqref="C32"/>
    </sheetView>
  </sheetViews>
  <sheetFormatPr defaultRowHeight="12.5"/>
  <cols>
    <col min="1" max="1" width="16" bestFit="1" customWidth="1"/>
    <col min="2" max="2" width="15" style="26" bestFit="1" customWidth="1"/>
  </cols>
  <sheetData>
    <row r="1" spans="1:2">
      <c r="A1" s="25" t="s">
        <v>140</v>
      </c>
      <c r="B1" s="26">
        <v>780119701</v>
      </c>
    </row>
    <row r="2" spans="1:2">
      <c r="A2" s="25" t="s">
        <v>141</v>
      </c>
      <c r="B2" s="26">
        <v>24372352</v>
      </c>
    </row>
    <row r="3" spans="1:2">
      <c r="A3" s="25" t="s">
        <v>142</v>
      </c>
      <c r="B3" s="26">
        <f>SUM(B1:B2)</f>
        <v>804492053</v>
      </c>
    </row>
    <row r="4" spans="1:2">
      <c r="A4" s="25" t="s">
        <v>143</v>
      </c>
      <c r="B4" s="26">
        <v>165283577</v>
      </c>
    </row>
    <row r="5" spans="1:2">
      <c r="A5" s="25" t="s">
        <v>144</v>
      </c>
      <c r="B5" s="26">
        <f>+B3-B4</f>
        <v>639208476</v>
      </c>
    </row>
    <row r="7" spans="1:2">
      <c r="A7" s="25" t="s">
        <v>145</v>
      </c>
      <c r="B7" s="26">
        <v>1335483</v>
      </c>
    </row>
    <row r="9" spans="1:2">
      <c r="B9" s="26">
        <f>+B1-B4-B7</f>
        <v>613500641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C7E74A27C23D42B5F9E1D59C3564E8" ma:contentTypeVersion="10" ma:contentTypeDescription="Create a new document." ma:contentTypeScope="" ma:versionID="6d5cb20d7fb6a1b1681abbd91e40d0c7">
  <xsd:schema xmlns:xsd="http://www.w3.org/2001/XMLSchema" xmlns:xs="http://www.w3.org/2001/XMLSchema" xmlns:p="http://schemas.microsoft.com/office/2006/metadata/properties" xmlns:ns2="a05f541e-c53d-4c27-a0d5-17785ec6350b" xmlns:ns3="9d403d6d-8ba9-466d-a47f-d01329df83ad" targetNamespace="http://schemas.microsoft.com/office/2006/metadata/properties" ma:root="true" ma:fieldsID="bd1a3e4de28d19d9ac81289bb5ea6796" ns2:_="" ns3:_="">
    <xsd:import namespace="a05f541e-c53d-4c27-a0d5-17785ec6350b"/>
    <xsd:import namespace="9d403d6d-8ba9-466d-a47f-d01329df83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5f541e-c53d-4c27-a0d5-17785ec63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03d6d-8ba9-466d-a47f-d01329df83a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4FE4BF-6FAB-4EF1-BFE5-452669EECA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5f541e-c53d-4c27-a0d5-17785ec6350b"/>
    <ds:schemaRef ds:uri="9d403d6d-8ba9-466d-a47f-d01329df83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2913A0-709B-435F-A8BA-E2415C3AAE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8C2A12F-66E6-49F1-AEC5-76FC3138E4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Exhibit N</vt:lpstr>
      <vt:lpstr>ExhP-1</vt:lpstr>
      <vt:lpstr>ExhP-2</vt:lpstr>
      <vt:lpstr>ExhP-3</vt:lpstr>
      <vt:lpstr>ExhP-4</vt:lpstr>
      <vt:lpstr>ExhP-5</vt:lpstr>
      <vt:lpstr>ExhP-6</vt:lpstr>
      <vt:lpstr>Expense Alternative</vt:lpstr>
      <vt:lpstr>Sheet1</vt:lpstr>
      <vt:lpstr>Sheet2</vt:lpstr>
      <vt:lpstr>Section 4.1</vt:lpstr>
      <vt:lpstr>2014 Rate </vt:lpstr>
      <vt:lpstr>Sheet3</vt:lpstr>
      <vt:lpstr>Sheet4</vt:lpstr>
      <vt:lpstr>Sheet5</vt:lpstr>
      <vt:lpstr>'Exhibit N'!Print_Area</vt:lpstr>
      <vt:lpstr>'ExhP-1'!Print_Area</vt:lpstr>
      <vt:lpstr>'ExhP-4'!Print_Area</vt:lpstr>
      <vt:lpstr>'ExhP-5'!Print_Area</vt:lpstr>
      <vt:lpstr>'ExhP-6'!Print_Area</vt:lpstr>
    </vt:vector>
  </TitlesOfParts>
  <Manager/>
  <Company>Equitable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</dc:creator>
  <cp:keywords/>
  <dc:description/>
  <cp:lastModifiedBy>Shaffer, Sarah</cp:lastModifiedBy>
  <cp:revision/>
  <dcterms:created xsi:type="dcterms:W3CDTF">2011-01-21T13:44:23Z</dcterms:created>
  <dcterms:modified xsi:type="dcterms:W3CDTF">2022-01-27T17:58:54Z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0x010100F9C7E74A27C23D42B5F9E1D59C3564E8</vt:lpwstr>
  </property>
</Properties>
</file>