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ROUGH\Work Folders\Desktop\OVCX Application Documents\"/>
    </mc:Choice>
  </mc:AlternateContent>
  <bookViews>
    <workbookView xWindow="0" yWindow="0" windowWidth="19200" windowHeight="6660" activeTab="2"/>
  </bookViews>
  <sheets>
    <sheet name="Exhibit K (1)" sheetId="1" r:id="rId1"/>
    <sheet name="Exhibit K (2)" sheetId="3" r:id="rId2"/>
    <sheet name="Exhibit K (3)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0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p">#REF!</definedName>
    <definedName name="\q">#REF!</definedName>
    <definedName name="\x">#REF!</definedName>
    <definedName name="\z">#REF!</definedName>
    <definedName name="__dep2">'[1]WP-3'!$B$108:$U$128</definedName>
    <definedName name="_500MW_Combined_Cycle_Plant">#REF!</definedName>
    <definedName name="_7504DATA">#REF!</definedName>
    <definedName name="_7505DATA">#REF!</definedName>
    <definedName name="_750DATA">#REF!</definedName>
    <definedName name="_are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hidden="1">'[2]ST Corrections'!#REF!</definedName>
    <definedName name="_ATPRegress_Range2" hidden="1">'[2]ST Corrections'!#REF!</definedName>
    <definedName name="_ATPRegress_Range3" hidden="1">'[2]ST Corrections'!#REF!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p2">'[1]WP-3'!$B$108:$U$128</definedName>
    <definedName name="_Div1">[3]Target!$N$231:$AF$240</definedName>
    <definedName name="_Div2">[3]Target!$N$608:$AF$617</definedName>
    <definedName name="_Div3">[3]Target!$N$989:$AF$998</definedName>
    <definedName name="_Div4">[3]Target!$N$1365:$AF$1374</definedName>
    <definedName name="_Fill" hidden="1">#REF!</definedName>
    <definedName name="_fill1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b3">#REF!</definedName>
    <definedName name="_reb6">'[4]operating costs'!$B$2:$M$81</definedName>
    <definedName name="_reb7">[4]input!$A$2</definedName>
    <definedName name="_Regression_X" hidden="1">#REF!</definedName>
    <definedName name="_Sort" hidden="1">#REF!</definedName>
    <definedName name="aaa">'[4]capital expenditures'!$B$2:$M$20</definedName>
    <definedName name="AccessDatabase" hidden="1">"C:\zips\Copy of NP.MDB"</definedName>
    <definedName name="acidcost">#REF!</definedName>
    <definedName name="actual">'[5]2000 ACTUAL'!$I$10:$U$109</definedName>
    <definedName name="adfadsfw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djusted_Strip">[6]Summary!$J$53</definedName>
    <definedName name="afadfasdf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sf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sfgw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UDC_rate">'[7]AFUDC rate calc'!$F$6</definedName>
    <definedName name="agasg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ghh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llTemplate1">#REF!</definedName>
    <definedName name="AllTemplate2">#REF!</definedName>
    <definedName name="AllTemplate3">#REF!</definedName>
    <definedName name="AllTemplate4">#REF!</definedName>
    <definedName name="AllTemplate5">[8]unitsets!$B$16:$F$56</definedName>
    <definedName name="AllTemplate6">[8]run!$B$12:$F$156</definedName>
    <definedName name="AllTemplate7">#REF!</definedName>
    <definedName name="ANDEX">'[9]END BALANCES'!#REF!</definedName>
    <definedName name="Applied_Synergy1">'[3]TARGET Control'!$Q$12:$Q$13</definedName>
    <definedName name="Applied_Synergy2">'[3]TARGET Control'!$R$12:$R$13</definedName>
    <definedName name="a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re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sd" hidden="1">{2;#N/A;"R13C16:R17C16";#N/A;"R13C14:R17C15";FALSE;FALSE;FALSE;95;#N/A;#N/A;"R13C19";#N/A;FALSE;FALSE;FALSE;FALSE;#N/A;"";#N/A;FALSE;"";"";#N/A;#N/A;#N/A}</definedName>
    <definedName name="asdf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shcost">#REF!</definedName>
    <definedName name="Asset">'[10]Drop Field Data'!$G$2:$G$3</definedName>
    <definedName name="atm_m">#REF!</definedName>
    <definedName name="atmm">#REF!</definedName>
    <definedName name="Bad_Debt_HDD">[3]Distribution!$Y$21:$Z$25</definedName>
    <definedName name="Bad_debt_NYMEX">[3]Distribution!$W$21:$X$25</definedName>
    <definedName name="balance">'[11]FMI - ARCHIVE IEC Main FS'!$T$1:$AF$53</definedName>
    <definedName name="BALANCE1">#REF!</definedName>
    <definedName name="BALANCE2">#REF!</definedName>
    <definedName name="BALANCE3">#REF!</definedName>
    <definedName name="Baseline_Copy">#REF!</definedName>
    <definedName name="Baseline1">'[3]Key Inputs'!$J$121</definedName>
    <definedName name="Baseline1_">#REF!</definedName>
    <definedName name="Baseline2">'[3]Key Inputs'!$J$122</definedName>
    <definedName name="Baseline2_">#REF!</definedName>
    <definedName name="Baseline3">'[3]Key Inputs'!$J$123</definedName>
    <definedName name="Baseline3_">#REF!</definedName>
    <definedName name="bbb">[4]input!$A$2</definedName>
    <definedName name="BBL_Ratio">[3]Production!$G$7</definedName>
    <definedName name="Book_Rate">'[3]Key Inputs'!$E$16</definedName>
    <definedName name="bs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BTU_Ratio">[3]Production!$G$6</definedName>
    <definedName name="BTU_Ratio_">[3]Distribution!#REF!</definedName>
    <definedName name="bud" hidden="1">{"summary",#N/A,FALSE,"PCR DIRECTORY"}</definedName>
    <definedName name="Business_Mix">[12]Comparison!#REF!</definedName>
    <definedName name="Business_Mix_">[12]Comparison!#REF!</definedName>
    <definedName name="cap_exp">[3]Target!$F$4</definedName>
    <definedName name="capfac">#REF!</definedName>
    <definedName name="capitalexpenditures">#REF!</definedName>
    <definedName name="CaseID1">#REF!</definedName>
    <definedName name="CaseID2">#REF!</definedName>
    <definedName name="CaseID3">#REF!</definedName>
    <definedName name="CaseID4">#REF!</definedName>
    <definedName name="CaseID5">[8]unitsets!$C$20</definedName>
    <definedName name="CaseID6">[8]run!$C$16</definedName>
    <definedName name="CaseID7">#REF!</definedName>
    <definedName name="cash">'[11]FMI - ARCHIVE IEC Main FS'!$AM$1:$AZ$52</definedName>
    <definedName name="CASHBOOK">#REF!</definedName>
    <definedName name="cashh">#REF!</definedName>
    <definedName name="catcost">#REF!</definedName>
    <definedName name="catdose">#REF!</definedName>
    <definedName name="catpolcost">#REF!</definedName>
    <definedName name="catpoldose">#REF!</definedName>
    <definedName name="ccc">[4]employees!$B$2:$M$116</definedName>
    <definedName name="cde">#REF!</definedName>
    <definedName name="cf">#REF!</definedName>
    <definedName name="CIPCO">#REF!</definedName>
    <definedName name="clarcost">#REF!</definedName>
    <definedName name="clarif_cost">#REF!</definedName>
    <definedName name="close_date">'[3]Key Inputs'!$X$53</definedName>
    <definedName name="COMBINE">#REF!</definedName>
    <definedName name="COMBINE2">#REF!</definedName>
    <definedName name="comp_">[13]Financials!#REF!</definedName>
    <definedName name="Company">'[10]Drop Field Data'!$F$2:$F$8</definedName>
    <definedName name="Comparison">[3]Comparison!$D$5:$W$84</definedName>
    <definedName name="Comparison_">[3]Comparison!$Y$5</definedName>
    <definedName name="Comparison_Range">[3]Consolidated!$AD$81:$BH$612</definedName>
    <definedName name="Comparison_Range_">[3]Consolidated!$CS$81</definedName>
    <definedName name="Confidence_Interval">[6]Forward_Curves!$CT$12:$DH$132</definedName>
    <definedName name="convertgpm">#REF!</definedName>
    <definedName name="convgpm">#REF!</definedName>
    <definedName name="convv">#REF!</definedName>
    <definedName name="Cum_Prod_Table">#REF!</definedName>
    <definedName name="D_C_Target1">[3]Target!$E$31</definedName>
    <definedName name="D_C_Target2">[3]Target!$E$430</definedName>
    <definedName name="D_C_Target3">[3]Target!$E$791</definedName>
    <definedName name="D_C_Target4">[3]Target!$E$1185</definedName>
    <definedName name="DATA">#REF!</definedName>
    <definedName name="date">'[14]INCOME - MONTH'!$L$3</definedName>
    <definedName name="DATES">[15]INPUT!$B$25:$O$37</definedName>
    <definedName name="Dates_NORESCO">#REF!</definedName>
    <definedName name="Dates_Supply">#REF!</definedName>
    <definedName name="Dates_Utility">#REF!</definedName>
    <definedName name="DCF_NORESCO">#REF!</definedName>
    <definedName name="DCF_Supply">#REF!</definedName>
    <definedName name="DCF_Utility">#REF!</definedName>
    <definedName name="ddd">'[16]   O&amp;M  FORECAST  SUMMARY   '!#REF!</definedName>
    <definedName name="ddiv">[3]HQ!$AW$169:$BM$178</definedName>
    <definedName name="Def_Taxes">[17]Depreciation!$U$32:$AE$47</definedName>
    <definedName name="delete" hidden="1">{"summary",#N/A,FALSE,"PCR DIRECTORY"}</definedName>
    <definedName name="Delta1">[6]Summary!$F$53</definedName>
    <definedName name="Delta2">[6]Summary!$F$58</definedName>
    <definedName name="dep">#REF!</definedName>
    <definedName name="Dep_Gath">#REF!</definedName>
    <definedName name="DescriptionColumn1">#REF!</definedName>
    <definedName name="DescriptionColumn2">#REF!</definedName>
    <definedName name="DescriptionColumn3">#REF!</definedName>
    <definedName name="DescriptionColumn4">#REF!</definedName>
    <definedName name="DescriptionColumn5">[8]unitsets!$E$16:$E$56</definedName>
    <definedName name="DescriptionColumn6">[8]run!$E$12:$E$156</definedName>
    <definedName name="DescriptionColumn7">#REF!</definedName>
    <definedName name="dfdfdfd">'[4]operating costs'!$B$2:$M$81</definedName>
    <definedName name="DISKFILE">#REF!</definedName>
    <definedName name="Dividend_Growth">'[3]Key Inputs'!$AC$23:$BC$23</definedName>
    <definedName name="Dividend_Growth_">'[3]Key Inputs'!$AC$22</definedName>
    <definedName name="dp_h_dda">'[18]DD&amp;A DP'!$A$71:$Z$91</definedName>
    <definedName name="dp_p_dda">'[18]DD&amp;A DP'!$A$49:$Q$63</definedName>
    <definedName name="Drill_2004">'[3]Key Inputs'!$M$63</definedName>
    <definedName name="Drill_2004_">'[3]Key Inputs'!$BH$63</definedName>
    <definedName name="Drill_2005">'[3]Key Inputs'!$S$63</definedName>
    <definedName name="Drill_2005_">'[3]Key Inputs'!$BI$63:$BN$63</definedName>
    <definedName name="Drill_2005_2011">'[3]Key Inputs'!$S$63:$AO$63</definedName>
    <definedName name="Drill_2006">'[3]Key Inputs'!$X$63</definedName>
    <definedName name="Drill_2007">'[3]Key Inputs'!$AC$63</definedName>
    <definedName name="Drill_2008">'[3]Key Inputs'!$AH$63</definedName>
    <definedName name="Drill_2009">'[3]Key Inputs'!$AM$63</definedName>
    <definedName name="Drill_2010">'[3]Key Inputs'!$AN$63</definedName>
    <definedName name="Drill_2011">'[3]Key Inputs'!$AO$63</definedName>
    <definedName name="Drilling">#REF!</definedName>
    <definedName name="dwif">#REF!</definedName>
    <definedName name="dwiff">#REF!</definedName>
    <definedName name="dwir">#REF!</definedName>
    <definedName name="dwirr">#REF!</definedName>
    <definedName name="EE_Life">[3]EE!$X$49</definedName>
    <definedName name="EGC_Depr_Life">[3]Distribution!#REF!</definedName>
    <definedName name="employees">#REF!</definedName>
    <definedName name="en">'[19]Other Capital Expenditures'!$B$1:$M$21</definedName>
    <definedName name="ENINV">'[9]END BALANCES'!#REF!</definedName>
    <definedName name="enthalpy">[8]unitsets!$B$11</definedName>
    <definedName name="env">#REF!</definedName>
    <definedName name="enviro">#REF!</definedName>
    <definedName name="Equitrans_Life">[3]Equitrans!$K$78</definedName>
    <definedName name="erhth" hidden="1">{#N/A,#N/A,FALSE,"Production  - Total";#N/A,#N/A,FALSE,"Production  - Gulf";#N/A,#N/A,FALSE,"High lights - Gulf";#N/A,#N/A,FALSE,"Production - East";#N/A,#N/A,FALSE,"High lights - East"}</definedName>
    <definedName name="ERISVS">'[9]END BALANCES'!#REF!</definedName>
    <definedName name="ERSCO">'[9]END BALANCES'!#REF!</definedName>
    <definedName name="EXTAB">#REF!</definedName>
    <definedName name="fa_cost">#REF!</definedName>
    <definedName name="fa_rate">#REF!</definedName>
    <definedName name="facost">#REF!</definedName>
    <definedName name="farate">#REF!</definedName>
    <definedName name="FFOIC10">[3]Ratings!$W$56:$Y$70</definedName>
    <definedName name="FFOIC2">[3]Ratings!$O$56:$Y$70</definedName>
    <definedName name="FFOIC3">[3]Ratings!$P$56:$Y$70</definedName>
    <definedName name="FFOIC4">[3]Ratings!$Q$56:$Y$70</definedName>
    <definedName name="FFOIC5">[3]Ratings!$R$56:$Y$70</definedName>
    <definedName name="FFOIC6">[3]Ratings!$S$56:$Y$70</definedName>
    <definedName name="FFOIC7">[3]Ratings!$T$56:$Y$70</definedName>
    <definedName name="FFOIC8">[3]Ratings!$U$56:$Y$70</definedName>
    <definedName name="FFOIC9">[3]Ratings!$V$56:$Y$70</definedName>
    <definedName name="FFOTD10">[3]Ratings!$W$74:$Y$88</definedName>
    <definedName name="FFOTD2">[3]Ratings!$O$74:$Y$88</definedName>
    <definedName name="FFOTD3">[3]Ratings!$P$74:$Y$88</definedName>
    <definedName name="FFOTD4">[3]Ratings!$Q$74:$Y$88</definedName>
    <definedName name="FFOTD5">[3]Ratings!$R$74:$Y$88</definedName>
    <definedName name="FFOTD6">[3]Ratings!$S$74:$Y$88</definedName>
    <definedName name="FFOTD7">[3]Ratings!$T$74:$Y$88</definedName>
    <definedName name="FFOTD8">[3]Ratings!$U$74:$Y$88</definedName>
    <definedName name="FFOTD9">[3]Ratings!$V$74:$Y$88</definedName>
    <definedName name="FilePath1">#REF!</definedName>
    <definedName name="FilePath2">#REF!</definedName>
    <definedName name="FilePath3">#REF!</definedName>
    <definedName name="FilePath4">#REF!</definedName>
    <definedName name="FilePath5">[8]unitsets!$C$21</definedName>
    <definedName name="FilePath6">[8]run!$C$17</definedName>
    <definedName name="FilePath7">#REF!</definedName>
    <definedName name="filtcost">#REF!</definedName>
    <definedName name="filtercost">#REF!</definedName>
    <definedName name="fi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ix_Supply_Value">#REF!</definedName>
    <definedName name="Fix_Target1">[3]Target!$AT$362:$AT$363</definedName>
    <definedName name="Fix_Target2">[3]Target!$AT$723:$AT$724</definedName>
    <definedName name="Fix_Target3">[3]Target!$AT$1117:$AT$1118</definedName>
    <definedName name="Fix_Target4">[3]Target!$AT$1495:$AT$1496</definedName>
    <definedName name="Fix2006_">[13]Financials!#REF!</definedName>
    <definedName name="Fix2007_">[13]Financials!#REF!</definedName>
    <definedName name="Fix2008_">[13]Financials!#REF!</definedName>
    <definedName name="Fix2009_">[13]Financials!#REF!</definedName>
    <definedName name="Fix2010_">[13]Financials!#REF!</definedName>
    <definedName name="Fix2011_">[13]Financials!#REF!</definedName>
    <definedName name="Fix2012_">[13]Financials!#REF!</definedName>
    <definedName name="Fix2013_">[13]Financials!#REF!</definedName>
    <definedName name="FixQ1_2005_">[13]Financials!#REF!</definedName>
    <definedName name="FixQ2_2005_">[13]Financials!#REF!</definedName>
    <definedName name="FixQ3_2005_">[13]Financials!#REF!</definedName>
    <definedName name="FixQ4_2005_">[13]Financials!#REF!</definedName>
    <definedName name="Flat_Copy">'[3]NYMEX Sensitivity'!$K$12:$Q$12</definedName>
    <definedName name="Flat1">'[3]NYMEX Sensitivity'!$K$13:$Q$13</definedName>
    <definedName name="Flat2">'[3]NYMEX Sensitivity'!$K$14:$Q$14</definedName>
    <definedName name="flow">[8]unitsets!$B$8</definedName>
    <definedName name="ftgpy">#REF!</definedName>
    <definedName name="fttgpy">#REF!</definedName>
    <definedName name="fuel">#REF!</definedName>
    <definedName name="FUTURES">'[9]END BALANCES'!#REF!</definedName>
    <definedName name="fwer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X">'[9]END BALANCES'!#REF!</definedName>
    <definedName name="gas">[8]unitsets!$F$4</definedName>
    <definedName name="GASEN">'[9]END BALANCES'!#REF!</definedName>
    <definedName name="Gathering_D_C">[3]Gathering!$R$9</definedName>
    <definedName name="Gathering_Range">[3]Gathering!$AF$11:$BH$242</definedName>
    <definedName name="Gathering_Range_">[3]Gathering!$CQ$11</definedName>
    <definedName name="GCInputs1">#REF!</definedName>
    <definedName name="GCInputs2">#REF!</definedName>
    <definedName name="GCInputs3">#REF!</definedName>
    <definedName name="GCInputs4">#REF!</definedName>
    <definedName name="GCInputs5">[8]unitsets!$B$25:$B$28</definedName>
    <definedName name="GCInputs6">[8]run!$B$21:$B$50</definedName>
    <definedName name="GCInputs7">#REF!</definedName>
    <definedName name="GCInputsRow1">#REF!</definedName>
    <definedName name="GCInputsRow2">#REF!</definedName>
    <definedName name="GCInputsRow3">#REF!</definedName>
    <definedName name="GCInputsRow4">#REF!</definedName>
    <definedName name="GCInputsRow5">[8]unitsets!$B$25:$F$25</definedName>
    <definedName name="GCInputsRow6">[8]run!$B$21:$F$21</definedName>
    <definedName name="GCInputsRow7">#REF!</definedName>
    <definedName name="GCOutputs1">#REF!</definedName>
    <definedName name="GCOutputs2">#REF!</definedName>
    <definedName name="GCOutputs3">#REF!</definedName>
    <definedName name="GCOutputs4">#REF!</definedName>
    <definedName name="GCOutputs5">[8]unitsets!$B$28:$B$56</definedName>
    <definedName name="GCOutputs6">[8]run!$B$50:$B$156</definedName>
    <definedName name="GCOutputs7">#REF!</definedName>
    <definedName name="GCOutputsRow1">#REF!</definedName>
    <definedName name="GCOutputsRow2">#REF!</definedName>
    <definedName name="GCOutputsRow3">#REF!</definedName>
    <definedName name="GCOutputsRow4">#REF!</definedName>
    <definedName name="GCOutputsRow5">[8]unitsets!$B$28:$F$28</definedName>
    <definedName name="GCOutputsRow6">[8]run!$B$50:$F$50</definedName>
    <definedName name="GCOutputsRow7">#REF!</definedName>
    <definedName name="gen">#REF!</definedName>
    <definedName name="generation">#REF!</definedName>
    <definedName name="Granite">[20]input!$A$3</definedName>
    <definedName name="Growth_Copy">'[3]NYMEX Sensitivity'!$K$5:$Q$5</definedName>
    <definedName name="Growth1">'[3]NYMEX Sensitivity'!$K$6:$Q$6</definedName>
    <definedName name="Growth2">'[3]NYMEX Sensitivity'!$K$7:$Q$7</definedName>
    <definedName name="GS_05_Flat">'[3]NYMEX Sensitivity'!$K$24</definedName>
    <definedName name="GS_06_Flat">'[3]NYMEX Sensitivity'!$L$24</definedName>
    <definedName name="GS_07_Flat">'[3]NYMEX Sensitivity'!$M$24</definedName>
    <definedName name="GS_07_Growth">'[3]NYMEX Sensitivity'!$M$23</definedName>
    <definedName name="GS_08_Flat">'[3]NYMEX Sensitivity'!$N$24</definedName>
    <definedName name="GS_08_Growth">'[3]NYMEX Sensitivity'!$N$23</definedName>
    <definedName name="GS_09_Flat">'[3]NYMEX Sensitivity'!$O$24</definedName>
    <definedName name="GS_09_Growth">'[3]NYMEX Sensitivity'!$O$23</definedName>
    <definedName name="GS_10_Flat">'[3]NYMEX Sensitivity'!$P$24</definedName>
    <definedName name="GS_10_Growth">'[3]NYMEX Sensitivity'!$P$23</definedName>
    <definedName name="GS_11_Flat">'[3]NYMEX Sensitivity'!$Q$24</definedName>
    <definedName name="GS_11_Growth">'[3]NYMEX Sensitivity'!$Q$23</definedName>
    <definedName name="h2so4cost">#REF!</definedName>
    <definedName name="hadfr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haeh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heatconsumption">[8]unitsets!$B$7</definedName>
    <definedName name="heatrate">[8]unitsets!$B$6</definedName>
    <definedName name="heatvalue">[8]unitsets!$B$13</definedName>
    <definedName name="help">'[4]capital expenditures'!$B$2:$M$20</definedName>
    <definedName name="home" hidden="1">{2;#N/A;"R13C16:R17C16";#N/A;"R13C14:R17C15";FALSE;FALSE;FALSE;95;#N/A;#N/A;"R13C19";#N/A;FALSE;FALSE;FALSE;FALSE;#N/A;"";#N/A;FALSE;"";"";#N/A;#N/A;#N/A}</definedName>
    <definedName name="HQ_D_C">[3]HQ!#REF!</definedName>
    <definedName name="IEC">'[9]END BALANCES'!#REF!</definedName>
    <definedName name="ifl_chlor_cost">#REF!</definedName>
    <definedName name="Implied_Rating">'[3]Key Inputs'!$BH$25:$BN$25</definedName>
    <definedName name="Implied_Rating_">'[3]Key Inputs'!$M$25</definedName>
    <definedName name="Implied_Rating_1">'[3]Key Inputs'!$S$25:$AO$25</definedName>
    <definedName name="Include_MA">'[3]TARGET Control'!$L$5</definedName>
    <definedName name="inflnt">#REF!</definedName>
    <definedName name="influent">#REF!</definedName>
    <definedName name="INPUT">#REF!</definedName>
    <definedName name="INSERT1">#REF!</definedName>
    <definedName name="INSERT2">#REF!</definedName>
    <definedName name="INSERT3">#REF!</definedName>
    <definedName name="INSERT4">#REF!</definedName>
    <definedName name="INSERT5">[8]unitsets!$B$16</definedName>
    <definedName name="INSERT6">[8]run!$B$12</definedName>
    <definedName name="INSERT7">#REF!</definedName>
    <definedName name="InsertPointColumn">'[8]Template List'!$C$3:$C$95</definedName>
    <definedName name="Inspectors">'[10]Drop Field Data'!$E$2:$E$21</definedName>
    <definedName name="Int_Party_v2">[21]Data!$A$3:$A$9</definedName>
    <definedName name="J_2.6">'[22]J-2(EQT)'!#REF!</definedName>
    <definedName name="j2.1">#REF!</definedName>
    <definedName name="j2.2">#REF!</definedName>
    <definedName name="l_cycles">#REF!</definedName>
    <definedName name="l_s_x">#REF!</definedName>
    <definedName name="l_skold_index">#REF!</definedName>
    <definedName name="lamar_mass">#REF!</definedName>
    <definedName name="lamarmass">#REF!</definedName>
    <definedName name="language2">[8]Diagram!$AA$10</definedName>
    <definedName name="largepower">[8]unitsets!$B$4</definedName>
    <definedName name="LastRow1">#REF!</definedName>
    <definedName name="LastRow2">#REF!</definedName>
    <definedName name="LastRow3">#REF!</definedName>
    <definedName name="LastRow4">#REF!</definedName>
    <definedName name="LastRow5">[8]unitsets!$B$56:$F$56</definedName>
    <definedName name="LastRow6">[8]run!$B$156:$F$156</definedName>
    <definedName name="LastRow7">#REF!</definedName>
    <definedName name="lcycles">#REF!</definedName>
    <definedName name="LIG">'[9]END BALANCES'!#REF!</definedName>
    <definedName name="Liq_BTU">'[3]Template - Supply'!$U$15</definedName>
    <definedName name="LocationColumn1">#REF!</definedName>
    <definedName name="LocationColumn2">#REF!</definedName>
    <definedName name="LocationColumn3">#REF!</definedName>
    <definedName name="LocationColumn4">#REF!</definedName>
    <definedName name="LocationColumn5">[8]unitsets!$B$16:$B$56</definedName>
    <definedName name="LocationColumn6">[8]run!$B$12:$B$156</definedName>
    <definedName name="LocationColumn7">#REF!</definedName>
    <definedName name="lsindex">#REF!</definedName>
    <definedName name="lsx">#REF!</definedName>
    <definedName name="m">[23]Supply!$AC$351</definedName>
    <definedName name="majormaintenance">#REF!</definedName>
    <definedName name="Measures">#REF!</definedName>
    <definedName name="mhcycles">#REF!</definedName>
    <definedName name="mhookcycles">#REF!</definedName>
    <definedName name="MISCCASH">#REF!</definedName>
    <definedName name="ModelID1">#REF!</definedName>
    <definedName name="ModelID2">#REF!</definedName>
    <definedName name="ModelID3">#REF!</definedName>
    <definedName name="ModelID4">#REF!</definedName>
    <definedName name="ModelID5">[8]unitsets!$C$19</definedName>
    <definedName name="ModelID6">[8]run!$C$15</definedName>
    <definedName name="ModelID7">#REF!</definedName>
    <definedName name="month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onth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SD">#REF!</definedName>
    <definedName name="n">#REF!</definedName>
    <definedName name="NamesColumn1">#REF!</definedName>
    <definedName name="NamesColumn2">#REF!</definedName>
    <definedName name="NamesColumn3">#REF!</definedName>
    <definedName name="NamesColumn4">#REF!</definedName>
    <definedName name="NamesColumn5">[8]unitsets!$C$16:$C$56</definedName>
    <definedName name="NamesColumn6">[8]run!$C$12:$C$156</definedName>
    <definedName name="NamesColumn7">#REF!</definedName>
    <definedName name="New">#REF!</definedName>
    <definedName name="New_Hedge">'[3]Key Inputs'!$I$38:$BC$38</definedName>
    <definedName name="New_Hedge_">'[3]Key Inputs'!$I$39</definedName>
    <definedName name="New_Price">'[3]NYMEX Sensitivity'!$U$4</definedName>
    <definedName name="NF_OM">'[3]TARGET Control'!$X$5:$X$6</definedName>
    <definedName name="NF_OM_">'[3]TARGET Control'!$D$10</definedName>
    <definedName name="NF_OM_2">'[3]TARGET Control'!$D$11</definedName>
    <definedName name="nonoperatingcosts">#REF!</definedName>
    <definedName name="NORESCO_D_C">#REF!</definedName>
    <definedName name="NORESCO_Rate">#REF!</definedName>
    <definedName name="NoSave">#REF!</definedName>
    <definedName name="NYMEX2004">'[3]Key Inputs'!$M$35</definedName>
    <definedName name="NYMEX2005">'[3]Key Inputs'!$S$35</definedName>
    <definedName name="NYMEX2006">'[3]Key Inputs'!$X$35</definedName>
    <definedName name="o">#REF!</definedName>
    <definedName name="oil">[8]unitsets!$F$5</definedName>
    <definedName name="ok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ok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Old_Price">'[3]NYMEX Sensitivity'!$U$5</definedName>
    <definedName name="OpenCut">'[10]Drop Field Data'!$D$2:$D$11</definedName>
    <definedName name="operatingcosts">#REF!</definedName>
    <definedName name="OPTexponents">"0 3 6"</definedName>
    <definedName name="OPTvec">"1 1 1 3 0 0 0 0 0 0 0 8 11 1 19 30 1 1 1 1 1 0 1 0 0 0 0 0 0 2 1 0 100 300 0 0 0 0 16 0 0 0 0"</definedName>
    <definedName name="order">#REF!</definedName>
    <definedName name="Other">#REF!</definedName>
    <definedName name="overhaul">#REF!</definedName>
    <definedName name="OVERHAUL2">#REF!</definedName>
    <definedName name="Own">#REF!</definedName>
    <definedName name="p">#REF!</definedName>
    <definedName name="page1">#REF!</definedName>
    <definedName name="page2">#REF!</definedName>
    <definedName name="PEOPLES">'[9]END BALANCES'!#REF!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IPE">'[9]END BALANCES'!#REF!</definedName>
    <definedName name="PipeNumber">#REF!</definedName>
    <definedName name="PipeSize">'[10]Drop Field Data'!$B$2:$B$15</definedName>
    <definedName name="PLAN">[24]PLAN!$I$10:$U$109</definedName>
    <definedName name="Plan_Toggle">'[3]Key Inputs'!$Q$123:$Q$124</definedName>
    <definedName name="Planvs2000Plan">#REF!</definedName>
    <definedName name="PlanvsForecast">#REF!</definedName>
    <definedName name="pname">#REF!</definedName>
    <definedName name="POWER">'[9]END BALANCES'!#REF!</definedName>
    <definedName name="ppname">#REF!</definedName>
    <definedName name="prechlorcost">#REF!</definedName>
    <definedName name="prepaid">[23]Supply!$CR$49:$DC$70</definedName>
    <definedName name="Prepaid_List">'[3]Key Inputs'!$F$121:$F$123</definedName>
    <definedName name="Prepaid_List2">'[3]Key Inputs'!$H$121:$H$123</definedName>
    <definedName name="pressure">[8]unitsets!$B$9</definedName>
    <definedName name="Price_Change">[6]Summary!$I$7</definedName>
    <definedName name="Price_For_Chip">'[25]Gas Price Summary as of 2-23-07'!$A$1:$F$2437</definedName>
    <definedName name="_xlnm.Print_Area" localSheetId="1">'Exhibit K (2)'!$A$1:$F$18</definedName>
    <definedName name="_xlnm.Print_Area">[26]A!$A$1:$J$37</definedName>
    <definedName name="Print_Area_MI">'[27]1987 - 2006'!$A$1:$O$95</definedName>
    <definedName name="_xlnm.Print_Titles" localSheetId="2">'Exhibit K (3)'!$D:$E</definedName>
    <definedName name="Print_Titles_MI">#REF!</definedName>
    <definedName name="PRINTFILE">#REF!</definedName>
    <definedName name="Production_Range">[3]Production!$AB$11:$BD$253</definedName>
    <definedName name="Production_Range_">[3]Production!$CM$11:$DO$253</definedName>
    <definedName name="PTIC10">[3]Ratings!$J$56:$L$70</definedName>
    <definedName name="PTIC2">[3]Ratings!$B$56:$L$70</definedName>
    <definedName name="PTIC3">[3]Ratings!$C$56:$L$70</definedName>
    <definedName name="PTIC4">[3]Ratings!$D$56:$L$70</definedName>
    <definedName name="PTIC5">[3]Ratings!$E$56:$L$70</definedName>
    <definedName name="PTIC6">[3]Ratings!$F$56:$L$70</definedName>
    <definedName name="PTIC7">[3]Ratings!$G$56:$L$70</definedName>
    <definedName name="PTIC8">[3]Ratings!$H$56:$L$70</definedName>
    <definedName name="PTIC9">[3]Ratings!$I$56:$L$70</definedName>
    <definedName name="PV_Supply">#REF!</definedName>
    <definedName name="q">#REF!</definedName>
    <definedName name="qqq">#REF!</definedName>
    <definedName name="QTR_ACTUAL">'[24]2000 ACTUAL'!$AO$10:$AR$109</definedName>
    <definedName name="QTR_PLAN">[24]PLAN!$AO$10:$AR$109</definedName>
    <definedName name="Qty">#REF!</definedName>
    <definedName name="question">[21]Data!$W$3:$W$4</definedName>
    <definedName name="Range">#REF!</definedName>
    <definedName name="RatAnal">#REF!</definedName>
    <definedName name="Ratings">[3]Ratings!$A$9:$P$33</definedName>
    <definedName name="Ratings_Agencies">[3]Ratings!$A$37:$A$38</definedName>
    <definedName name="Ratings_Agencies_">[3]Ratings!$D$2</definedName>
    <definedName name="Ratings_Agency">'[3]Key Inputs'!$D$9</definedName>
    <definedName name="Ratings_Distribution">[3]Ratings!$A$128:$P$147</definedName>
    <definedName name="Ratings_NORESCO">[3]Ratings!$A$182:$P$205</definedName>
    <definedName name="Ratings_Patch">'[3]Key Inputs'!$BH$26:$BN$26</definedName>
    <definedName name="Ratings_Supply">[3]Ratings!$A$153:$P$176</definedName>
    <definedName name="Ratings_Target5">[3]Ratings!$A$211:$P$232</definedName>
    <definedName name="Ratings_Utilities">[3]Ratings!$A$94:$P$117</definedName>
    <definedName name="RatInst">'[28]EQT Pipe'!#REF!</definedName>
    <definedName name="rebecca">[4]employees!$B$2:$M$116</definedName>
    <definedName name="rebecca2">#REF!</definedName>
    <definedName name="rebecca3">#REF!</definedName>
    <definedName name="rebecca4">#REF!</definedName>
    <definedName name="rebecca5">'[4]non-operating costs'!$B$2:$M$31</definedName>
    <definedName name="rebecca6">'[4]operating costs'!$B$2:$M$81</definedName>
    <definedName name="REBECCA7">#REF!</definedName>
    <definedName name="REBECCA8">'[4]non-operating costs'!$B$2:$M$31</definedName>
    <definedName name="REBECCA9">'[4]operating costs'!$B$2:$M$81</definedName>
    <definedName name="red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o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o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serves_sell">[3]Sell!$D$1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ealTimeResults">FALSE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tatFunctionsUpdateFreq">1</definedName>
    <definedName name="RiskUpdateDisplay" hidden="1">FALSE</definedName>
    <definedName name="RiskUpdateStatFunctions">TRUE</definedName>
    <definedName name="RiskUseDifferentSeedForEachSim" hidden="1">FALSE</definedName>
    <definedName name="RiskUseFixedSeed" hidden="1">FALSE</definedName>
    <definedName name="RiskUseMultipleCPUs" hidden="1">TRUE</definedName>
    <definedName name="RMCOptions">"*010000000000000"</definedName>
    <definedName name="rrr">'[19]Other Capital Expenditures'!$B$1:$M$21</definedName>
    <definedName name="s">#REF!</definedName>
    <definedName name="scenario_inputs">'[12]Key Inputs'!$C$14,'[12]Key Inputs'!$E$29,'[12]Key Inputs'!$Q$23,'[12]Key Inputs'!$W$23,'[12]Key Inputs'!$AB$23,'[12]Key Inputs'!$L$29,'[12]Key Inputs'!$Q$46,'[12]Key Inputs'!$W$46,'[12]Key Inputs'!$AB$46,'[12]Key Inputs'!$Q$48,'[12]Key Inputs'!$W$48,'[12]Key Inputs'!$AB$48,'[12]Key Inputs'!$Q$54,'[12]Key Inputs'!$W$54,'[12]Key Inputs'!$AB$54,'[12]Key Inputs'!$E$58,'[12]Key Inputs'!$D$66,'[12]Key Inputs'!#REF!,'[12]Key Inputs'!$M$88,'[12]Key Inputs'!$N$88,'[12]Key Inputs'!$O$88,'[12]Key Inputs'!$W$88,'[12]Key Inputs'!$AB$88,'[12]Key Inputs'!#REF!,'[12]Key Inputs'!$Q$34,'[12]Key Inputs'!$W$34,'[12]Key Inputs'!#REF!,'[12]Key Inputs'!#REF!,'[12]Key Inputs'!#REF!,'[12]Key Inputs'!$E$25</definedName>
    <definedName name="Score">[3]Ratings!$K$56:$L$70</definedName>
    <definedName name="Scores">[29]Comparables!#REF!</definedName>
    <definedName name="sdf">#REF!</definedName>
    <definedName name="Sheets">#REF!</definedName>
    <definedName name="smallpower">[8]unitsets!$B$5</definedName>
    <definedName name="sodaashcost">#REF!</definedName>
    <definedName name="SP_Prices">[6]Forward_Curves!$AS$12:$BI$132</definedName>
    <definedName name="Space">#REF!</definedName>
    <definedName name="spanish">'[30]Main sheet-Hoja Principal'!$AM$24</definedName>
    <definedName name="specialty_cost">#REF!</definedName>
    <definedName name="specialtycost">#REF!</definedName>
    <definedName name="Spreads">[3]Interest!$C$7:$E$21</definedName>
    <definedName name="START1">#REF!</definedName>
    <definedName name="START2">#REF!</definedName>
    <definedName name="State">'[10]Drop Field Data'!$A$2:$A$6</definedName>
    <definedName name="STORAGE">'[9]END BALANCES'!#REF!</definedName>
    <definedName name="Supply_Rate">#REF!</definedName>
    <definedName name="Synergy_Calculator">'[3]TARGET Control'!$W$5:$W$6</definedName>
    <definedName name="Synergy1">[3]Target!$N$401:$AF$401</definedName>
    <definedName name="Synergy1_">[3]Target!$N$403</definedName>
    <definedName name="Synergy2">[3]Target!$N$762:$AF$762</definedName>
    <definedName name="Synergy2_">[3]Target!$N$764</definedName>
    <definedName name="Synergy3">[3]Target!$N$1156:$AF$1156</definedName>
    <definedName name="Synergy3_">[3]Target!$N$1158</definedName>
    <definedName name="Synergy4">[3]Target!$N$1534:$AF$1534</definedName>
    <definedName name="Synergy4_">[3]Target!$N$1536</definedName>
    <definedName name="t">'[19]Other Capital Expenditures'!$B$1:$M$21</definedName>
    <definedName name="Target_D_C">'[3]Key Inputs'!$E$30</definedName>
    <definedName name="Target_D_C_">'[12]Capital Structure'!#REF!</definedName>
    <definedName name="Target_D_C2">'[12]TARGET Control'!$L$36</definedName>
    <definedName name="target_inputs">'[3]TARGET Control'!#REF!</definedName>
    <definedName name="Target_Switch1">'[3]Key Inputs'!$M$30</definedName>
    <definedName name="Target_Switch1_">'[3]Key Inputs'!$BH$30</definedName>
    <definedName name="Target_Switch2">'[3]Key Inputs'!#REF!</definedName>
    <definedName name="Target_Switch3">'[3]Key Inputs'!$X$30</definedName>
    <definedName name="Target1CF_2004">[3]Target!#REF!</definedName>
    <definedName name="Target1CF_2005">[3]Target!#REF!</definedName>
    <definedName name="Target1CF_2006">[3]Target!$M$362:$AF$363</definedName>
    <definedName name="Target2CF_2004">[3]Target!#REF!</definedName>
    <definedName name="Target2CF_2005">[3]Target!#REF!</definedName>
    <definedName name="Target2CF_2006">[3]Target!$M$723:$AF$724</definedName>
    <definedName name="Target3CF_2004">[3]Target!#REF!</definedName>
    <definedName name="Target3CF_2005">[3]Target!#REF!</definedName>
    <definedName name="Target3CF_2006">[3]Target!$M$1117:$AF$1118</definedName>
    <definedName name="Target4CF_2004">[3]Target!#REF!</definedName>
    <definedName name="Target4CF_2005">[3]Target!#REF!</definedName>
    <definedName name="Target4CF_2006">[3]Target!$M$1495:$AF$1496</definedName>
    <definedName name="tax_d">[18]Assumptions!$E$66</definedName>
    <definedName name="tax_h">[18]Assumptions!$X$66</definedName>
    <definedName name="TC">[8]run!$C$3</definedName>
    <definedName name="TCnum">[8]Instructions!$B$6</definedName>
    <definedName name="Tcooff1">#REF!</definedName>
    <definedName name="tdc">'[3]Supply-DDA'!$C$15</definedName>
    <definedName name="TDTC10">[3]Ratings!$J$74:$L$88</definedName>
    <definedName name="TDTC2">[3]Ratings!$B$74:$L$88</definedName>
    <definedName name="TDTC3">[3]Ratings!$C$74:$L$88</definedName>
    <definedName name="TDTC4">[3]Ratings!$D$74:$L$88</definedName>
    <definedName name="TDTC5">[3]Ratings!$E$74:$L$88</definedName>
    <definedName name="TDTC6">[3]Ratings!$F$74:$L$88</definedName>
    <definedName name="TDTC7">[3]Ratings!$G$74:$L$88</definedName>
    <definedName name="TDTC8">[3]Ratings!$H$74:$L$88</definedName>
    <definedName name="TDTC9">[3]Ratings!$I$74:$L$88</definedName>
    <definedName name="TECH">'[9]END BALANCES'!#REF!</definedName>
    <definedName name="TEL_IM_is_assuming_the_costs_of_the_Communications_Router_Interface.">#REF!</definedName>
    <definedName name="Temp">#REF!</definedName>
    <definedName name="temp1">#REF!</definedName>
    <definedName name="TEMPCELL">[8]run!$B$12</definedName>
    <definedName name="temperature">[8]unitsets!$B$10</definedName>
    <definedName name="TemplateID1">#REF!</definedName>
    <definedName name="TemplateID2">#REF!</definedName>
    <definedName name="TemplateID3">#REF!</definedName>
    <definedName name="TemplateID4">#REF!</definedName>
    <definedName name="TemplateID5">[8]unitsets!$C$18</definedName>
    <definedName name="TemplateID6">[8]run!$C$14</definedName>
    <definedName name="TemplateID7">#REF!</definedName>
    <definedName name="TemplateNameColumn">'[8]Template List'!$B$3:$B$95</definedName>
    <definedName name="TemplateTypeColumn">'[8]Template List'!$A$3:$A$95</definedName>
    <definedName name="temprise">[8]unitsets!$B$12</definedName>
    <definedName name="tes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x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ing" hidden="1">{"detail305",#N/A,FALSE,"BI-305"}</definedName>
    <definedName name="Tgpoff">#REF!</definedName>
    <definedName name="tgpy">#REF!</definedName>
    <definedName name="tgpyy">#REF!</definedName>
    <definedName name="thww" hidden="1">{#N/A,#N/A,FALSE,"Production  - Total";#N/A,#N/A,FALSE,"Production  - Gulf";#N/A,#N/A,FALSE,"High lights - Gulf";#N/A,#N/A,FALSE,"Production - East";#N/A,#N/A,FALSE,"High lights - East"}</definedName>
    <definedName name="title">[31]INPUT!#REF!</definedName>
    <definedName name="TITLE2">'[32]   O&amp;M  FORECAST  SUMMARY   '!#REF!</definedName>
    <definedName name="TotalTemplates">'[8]Template List'!$B$1</definedName>
    <definedName name="towerchlorcost">#REF!</definedName>
    <definedName name="towercl2cost">#REF!</definedName>
    <definedName name="tpor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port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ype_Curve_Factor">#REF!</definedName>
    <definedName name="Type_Curve_Factor_">#REF!</definedName>
    <definedName name="tyrannis">'[3]TARGET Control'!#REF!</definedName>
    <definedName name="u">#REF!</definedName>
    <definedName name="Unit">[8]unitsets!$B$3</definedName>
    <definedName name="Untitled">#REF!</definedName>
    <definedName name="UOMColumn1">#REF!</definedName>
    <definedName name="UOMColumn2">#REF!</definedName>
    <definedName name="UOMColumn3">#REF!</definedName>
    <definedName name="UOMColumn4">#REF!</definedName>
    <definedName name="UOMColumn5">[8]unitsets!$D$16:$D$56</definedName>
    <definedName name="UOMColumn6">[8]run!$D$12:$D$156</definedName>
    <definedName name="UOMColumn7">#REF!</definedName>
    <definedName name="Upgrade">#REF!</definedName>
    <definedName name="UPGRADE2">#REF!</definedName>
    <definedName name="user_dir">[8]run!$C$9</definedName>
    <definedName name="user_fuel">[8]Instructions!$B$7</definedName>
    <definedName name="Utility_D_C">[3]Distribution!$K$10</definedName>
    <definedName name="Utility_Rate">#REF!</definedName>
    <definedName name="ValueColumn1">#REF!</definedName>
    <definedName name="ValueColumn2">#REF!</definedName>
    <definedName name="ValueColumn3">#REF!</definedName>
    <definedName name="ValueColumn4">#REF!</definedName>
    <definedName name="ValueColumn5">[8]unitsets!$F$16:$F$56</definedName>
    <definedName name="ValueColumn6">[8]run!$F$12:$F$156</definedName>
    <definedName name="ValueColumn7">#REF!</definedName>
    <definedName name="Valves">'[10]Drop Field Data'!$C$2:$C$7</definedName>
    <definedName name="wacc">[18]Assumptions!$E$68</definedName>
    <definedName name="Well_Type">#REF!</definedName>
    <definedName name="what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hat_2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he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here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holesale_Markets__EMT">#REF!</definedName>
    <definedName name="Wiredb_AP_DB_List">#REF!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RECINCOMESTMTS.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ERECINCOMESTMTS._2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Exec._.Summary." hidden="1">{#N/A,#N/A,FALSE,"INPUTDATA";#N/A,#N/A,FALSE,"SUMMARY"}</definedName>
    <definedName name="wrn.Exec1._.Summary" hidden="1">{#N/A,#N/A,FALSE,"INPUTDATA";#N/A,#N/A,FALSE,"SUMMARY"}</definedName>
    <definedName name="wrn.print.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2.prin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2.print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n.print" hidden="1">{#N/A,#N/A,FALSE,"Production  - Total";#N/A,#N/A,FALSE,"Production  - Gulf";#N/A,#N/A,FALSE,"High lights - Gulf";#N/A,#N/A,FALSE,"Production - East";#N/A,#N/A,FALSE,"High lights - East"}</definedName>
    <definedName name="wrnn.print_2" hidden="1">{#N/A,#N/A,FALSE,"Production  - Total";#N/A,#N/A,FALSE,"Production  - Gulf";#N/A,#N/A,FALSE,"High lights - Gulf";#N/A,#N/A,FALSE,"Production - East";#N/A,#N/A,FALSE,"High lights - East"}</definedName>
    <definedName name="XLOPTvec">"7 12 1 125 1 0 1 1 1 1 1 1 0 0 1 0 0 0 0 0"</definedName>
    <definedName name="xx" hidden="1">{2;#N/A;"R13C16:R17C16";#N/A;"R13C14:R17C15";FALSE;FALSE;FALSE;95;#N/A;#N/A;"R13C19";#N/A;FALSE;FALSE;FALSE;FALSE;#N/A;"";#N/A;FALSE;"";"";#N/A;#N/A;#N/A}</definedName>
    <definedName name="xxx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xxx.detail" hidden="1">{"detail305",#N/A,FALSE,"BI-305"}</definedName>
    <definedName name="xxx.directory" hidden="1">{"summary",#N/A,FALSE,"PCR DIRECTORY"}</definedName>
    <definedName name="xxx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4" hidden="1">{#N/A,#N/A,FALSE,"Production  - Total";#N/A,#N/A,FALSE,"Production  - Gulf";#N/A,#N/A,FALSE,"High lights - Gulf";#N/A,#N/A,FALSE,"Production - East";#N/A,#N/A,FALSE,"High lights - East"}</definedName>
    <definedName name="you" hidden="1">{#N/A,#N/A,FALSE,"Production  - Total";#N/A,#N/A,FALSE,"Production  - Gulf";#N/A,#N/A,FALSE,"High lights - Gulf";#N/A,#N/A,FALSE,"Production - East";#N/A,#N/A,FALSE,"High lights - East"}</definedName>
    <definedName name="you_2" hidden="1">{#N/A,#N/A,FALSE,"Production  - Total";#N/A,#N/A,FALSE,"Production  - Gulf";#N/A,#N/A,FALSE,"High lights - Gulf";#N/A,#N/A,FALSE,"Production - East";#N/A,#N/A,FALSE,"High lights - East"}</definedName>
    <definedName name="you2" hidden="1">{#N/A,#N/A,FALSE,"Production  - Total";#N/A,#N/A,FALSE,"Production  - Gulf";#N/A,#N/A,FALSE,"High lights - Gulf";#N/A,#N/A,FALSE,"Production - East";#N/A,#N/A,FALSE,"High lights - East"}</definedName>
    <definedName name="YTD_ACT00">[5]PriorMnthAct!$X$10:$AJ$109</definedName>
    <definedName name="YTD_ACTUAL">'[24]2000 ACTUAL'!$X$10:$AJ$109</definedName>
    <definedName name="YTD_FORECAST">[24]Forecast!$X$10:$AJ$109</definedName>
    <definedName name="YTD_PLAN">[24]PLAN!$X$10:$AJ$109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54" i="4" l="1"/>
  <c r="AI354" i="4"/>
  <c r="AH354" i="4"/>
  <c r="AG354" i="4"/>
  <c r="AF354" i="4"/>
  <c r="AE354" i="4"/>
  <c r="AD354" i="4"/>
  <c r="AC354" i="4"/>
  <c r="AB354" i="4"/>
  <c r="AA354" i="4"/>
  <c r="Z354" i="4"/>
  <c r="Y354" i="4"/>
  <c r="X354" i="4"/>
  <c r="W354" i="4"/>
  <c r="BH354" i="4" l="1"/>
  <c r="BG354" i="4"/>
  <c r="BF354" i="4"/>
  <c r="BE354" i="4"/>
  <c r="BD354" i="4"/>
  <c r="BC354" i="4"/>
  <c r="BB354" i="4"/>
  <c r="BA354" i="4"/>
  <c r="AZ354" i="4"/>
  <c r="AY354" i="4"/>
  <c r="AX354" i="4"/>
  <c r="AW354" i="4"/>
  <c r="AV354" i="4"/>
  <c r="AU354" i="4"/>
  <c r="AT354" i="4"/>
  <c r="AS354" i="4"/>
  <c r="AR354" i="4"/>
  <c r="AQ354" i="4"/>
  <c r="AP354" i="4"/>
  <c r="AO354" i="4"/>
  <c r="AN354" i="4"/>
  <c r="AM354" i="4"/>
  <c r="AL354" i="4"/>
  <c r="AK354" i="4"/>
  <c r="P354" i="4"/>
  <c r="V354" i="4"/>
  <c r="U354" i="4"/>
  <c r="T354" i="4"/>
  <c r="S354" i="4"/>
  <c r="R354" i="4"/>
  <c r="BC312" i="4"/>
  <c r="BB312" i="4"/>
  <c r="BA312" i="4"/>
  <c r="AZ312" i="4"/>
  <c r="AY312" i="4"/>
  <c r="AX312" i="4"/>
  <c r="AW312" i="4"/>
  <c r="AV312" i="4"/>
  <c r="AU312" i="4"/>
  <c r="AT312" i="4"/>
  <c r="AS312" i="4"/>
  <c r="AR312" i="4"/>
  <c r="AQ312" i="4"/>
  <c r="AP312" i="4"/>
  <c r="AO312" i="4"/>
  <c r="AN312" i="4"/>
  <c r="AM312" i="4"/>
  <c r="AL312" i="4"/>
  <c r="AK312" i="4"/>
  <c r="AJ312" i="4"/>
  <c r="AI312" i="4"/>
  <c r="AH312" i="4"/>
  <c r="AG312" i="4"/>
  <c r="AF312" i="4"/>
  <c r="AE312" i="4"/>
  <c r="AD312" i="4"/>
  <c r="AC312" i="4"/>
  <c r="AB312" i="4"/>
  <c r="AA312" i="4"/>
  <c r="Z312" i="4"/>
  <c r="Y312" i="4"/>
  <c r="X312" i="4"/>
  <c r="W312" i="4"/>
  <c r="V312" i="4"/>
  <c r="U312" i="4"/>
  <c r="T312" i="4"/>
  <c r="S312" i="4"/>
  <c r="AZ270" i="4"/>
  <c r="AY270" i="4"/>
  <c r="AX270" i="4"/>
  <c r="AW270" i="4"/>
  <c r="AV270" i="4"/>
  <c r="AU270" i="4"/>
  <c r="AT270" i="4"/>
  <c r="AS270" i="4"/>
  <c r="AR270" i="4"/>
  <c r="AQ270" i="4"/>
  <c r="AQ271" i="4" s="1"/>
  <c r="AP270" i="4"/>
  <c r="AP271" i="4" s="1"/>
  <c r="AO270" i="4"/>
  <c r="AO271" i="4" s="1"/>
  <c r="AN270" i="4"/>
  <c r="AN271" i="4" s="1"/>
  <c r="AM270" i="4"/>
  <c r="AM271" i="4" s="1"/>
  <c r="AL270" i="4"/>
  <c r="AL271" i="4" s="1"/>
  <c r="AK270" i="4"/>
  <c r="AK271" i="4" s="1"/>
  <c r="AJ270" i="4"/>
  <c r="AJ271" i="4" s="1"/>
  <c r="AI270" i="4"/>
  <c r="AI271" i="4" s="1"/>
  <c r="AH270" i="4"/>
  <c r="AH271" i="4" s="1"/>
  <c r="AG270" i="4"/>
  <c r="AG271" i="4" s="1"/>
  <c r="AF270" i="4"/>
  <c r="AF271" i="4" s="1"/>
  <c r="AE270" i="4"/>
  <c r="AE271" i="4" s="1"/>
  <c r="AD270" i="4"/>
  <c r="AD271" i="4" s="1"/>
  <c r="AC270" i="4"/>
  <c r="AC271" i="4" s="1"/>
  <c r="AB270" i="4"/>
  <c r="AB271" i="4" s="1"/>
  <c r="AA270" i="4"/>
  <c r="AA271" i="4" s="1"/>
  <c r="Z270" i="4"/>
  <c r="Z271" i="4" s="1"/>
  <c r="Y270" i="4"/>
  <c r="Y271" i="4" s="1"/>
  <c r="X270" i="4"/>
  <c r="X271" i="4" s="1"/>
  <c r="W270" i="4"/>
  <c r="W271" i="4" s="1"/>
  <c r="V270" i="4"/>
  <c r="V271" i="4" s="1"/>
  <c r="U270" i="4"/>
  <c r="U271" i="4" s="1"/>
  <c r="T270" i="4"/>
  <c r="T271" i="4" s="1"/>
  <c r="S270" i="4"/>
  <c r="S271" i="4" s="1"/>
  <c r="R270" i="4"/>
  <c r="R271" i="4" s="1"/>
  <c r="AX228" i="4"/>
  <c r="AW228" i="4"/>
  <c r="AV228" i="4"/>
  <c r="AU228" i="4"/>
  <c r="AT228" i="4"/>
  <c r="AS228" i="4"/>
  <c r="AR228" i="4"/>
  <c r="AP228" i="4"/>
  <c r="AP229" i="4" s="1"/>
  <c r="AO228" i="4"/>
  <c r="AO229" i="4" s="1"/>
  <c r="AN228" i="4"/>
  <c r="AN229" i="4" s="1"/>
  <c r="AM228" i="4"/>
  <c r="AM229" i="4" s="1"/>
  <c r="AL228" i="4"/>
  <c r="AL229" i="4" s="1"/>
  <c r="AK228" i="4"/>
  <c r="AK229" i="4" s="1"/>
  <c r="AJ228" i="4"/>
  <c r="AJ229" i="4" s="1"/>
  <c r="AI228" i="4"/>
  <c r="AI229" i="4" s="1"/>
  <c r="AH228" i="4"/>
  <c r="AH229" i="4" s="1"/>
  <c r="AG228" i="4"/>
  <c r="AG229" i="4" s="1"/>
  <c r="AF228" i="4"/>
  <c r="AF229" i="4" s="1"/>
  <c r="AE228" i="4"/>
  <c r="AE229" i="4" s="1"/>
  <c r="AD228" i="4"/>
  <c r="AD229" i="4" s="1"/>
  <c r="AC228" i="4"/>
  <c r="AC229" i="4" s="1"/>
  <c r="AB228" i="4"/>
  <c r="AB229" i="4" s="1"/>
  <c r="AA228" i="4"/>
  <c r="AA229" i="4" s="1"/>
  <c r="Z228" i="4"/>
  <c r="Z229" i="4" s="1"/>
  <c r="Y228" i="4"/>
  <c r="Y229" i="4" s="1"/>
  <c r="AP186" i="4"/>
  <c r="AP187" i="4" s="1"/>
  <c r="AO186" i="4"/>
  <c r="AO187" i="4" s="1"/>
  <c r="AN186" i="4"/>
  <c r="AN187" i="4" s="1"/>
  <c r="AM186" i="4"/>
  <c r="AM187" i="4" s="1"/>
  <c r="AK186" i="4"/>
  <c r="AK187" i="4" s="1"/>
  <c r="AJ186" i="4"/>
  <c r="AJ187" i="4" s="1"/>
  <c r="BH145" i="4"/>
  <c r="BG145" i="4"/>
  <c r="BF145" i="4"/>
  <c r="BE145" i="4"/>
  <c r="BD145" i="4"/>
  <c r="BC145" i="4"/>
  <c r="BB145" i="4"/>
  <c r="BA145" i="4"/>
  <c r="AZ145" i="4"/>
  <c r="AX145" i="4"/>
  <c r="AW145" i="4"/>
  <c r="AV145" i="4"/>
  <c r="AU145" i="4"/>
  <c r="AT145" i="4"/>
  <c r="AS145" i="4"/>
  <c r="AR145" i="4"/>
  <c r="AQ145" i="4"/>
  <c r="AP145" i="4"/>
  <c r="AO145" i="4"/>
  <c r="AN145" i="4"/>
  <c r="AM145" i="4"/>
  <c r="AL145" i="4"/>
  <c r="AK145" i="4"/>
  <c r="AJ145" i="4"/>
  <c r="AI145" i="4"/>
  <c r="AH145" i="4"/>
  <c r="AG145" i="4"/>
  <c r="AF145" i="4"/>
  <c r="AE145" i="4"/>
  <c r="AD145" i="4"/>
  <c r="AC145" i="4"/>
  <c r="AB145" i="4"/>
  <c r="AA145" i="4"/>
  <c r="Z145" i="4"/>
  <c r="BH104" i="4"/>
  <c r="BG104" i="4"/>
  <c r="BF104" i="4"/>
  <c r="BE104" i="4"/>
  <c r="BD104" i="4"/>
  <c r="BC104" i="4"/>
  <c r="BB104" i="4"/>
  <c r="BA104" i="4"/>
  <c r="AZ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I104" i="4"/>
  <c r="AH104" i="4"/>
  <c r="AG104" i="4"/>
  <c r="AF104" i="4"/>
  <c r="AE104" i="4"/>
  <c r="AD104" i="4"/>
  <c r="AC104" i="4"/>
  <c r="AB104" i="4"/>
  <c r="AA104" i="4"/>
  <c r="Z104" i="4"/>
  <c r="AX63" i="4"/>
  <c r="AW63" i="4"/>
  <c r="AV63" i="4"/>
  <c r="AU63" i="4"/>
  <c r="AT63" i="4"/>
  <c r="AS63" i="4"/>
  <c r="AR63" i="4"/>
  <c r="AP63" i="4"/>
  <c r="AP64" i="4" s="1"/>
  <c r="AO63" i="4"/>
  <c r="AO64" i="4" s="1"/>
  <c r="AN63" i="4"/>
  <c r="AN64" i="4" s="1"/>
  <c r="AM63" i="4"/>
  <c r="AM64" i="4" s="1"/>
  <c r="AL63" i="4"/>
  <c r="AL64" i="4" s="1"/>
  <c r="AJ63" i="4"/>
  <c r="AJ64" i="4" s="1"/>
  <c r="AI63" i="4"/>
  <c r="AI64" i="4" s="1"/>
  <c r="AH63" i="4"/>
  <c r="AH64" i="4" s="1"/>
  <c r="AG63" i="4"/>
  <c r="AG64" i="4" s="1"/>
  <c r="AF63" i="4"/>
  <c r="AF64" i="4" s="1"/>
  <c r="AE63" i="4"/>
  <c r="AE64" i="4" s="1"/>
  <c r="AD63" i="4"/>
  <c r="AD64" i="4" s="1"/>
  <c r="AC63" i="4"/>
  <c r="AC64" i="4" s="1"/>
  <c r="AB63" i="4"/>
  <c r="AB64" i="4" s="1"/>
  <c r="AA63" i="4"/>
  <c r="AA64" i="4" s="1"/>
  <c r="Z63" i="4"/>
  <c r="Z64" i="4" s="1"/>
  <c r="Y63" i="4"/>
  <c r="Y64" i="4" s="1"/>
  <c r="X63" i="4"/>
  <c r="X64" i="4" s="1"/>
  <c r="W63" i="4"/>
  <c r="W64" i="4" s="1"/>
  <c r="V63" i="4"/>
  <c r="V64" i="4" s="1"/>
  <c r="U63" i="4"/>
  <c r="U64" i="4" s="1"/>
  <c r="T63" i="4"/>
  <c r="T64" i="4" s="1"/>
  <c r="P63" i="4"/>
  <c r="P64" i="4" s="1"/>
  <c r="O63" i="4"/>
  <c r="O64" i="4" s="1"/>
  <c r="N63" i="4"/>
  <c r="N64" i="4" s="1"/>
  <c r="AQ227" i="4" l="1"/>
  <c r="AQ185" i="4"/>
  <c r="AY144" i="4"/>
  <c r="AY145" i="4" s="1"/>
  <c r="AY103" i="4"/>
  <c r="AY104" i="4" s="1"/>
  <c r="AQ62" i="4"/>
  <c r="AQ63" i="4" l="1"/>
  <c r="AQ64" i="4" s="1"/>
  <c r="AQ186" i="4"/>
  <c r="AQ187" i="4" s="1"/>
  <c r="AQ228" i="4"/>
  <c r="AQ229" i="4" s="1"/>
  <c r="D45" i="4"/>
  <c r="D46" i="4"/>
  <c r="D47" i="4"/>
  <c r="D127" i="4" l="1"/>
  <c r="D86" i="4"/>
  <c r="BI148" i="4" l="1"/>
  <c r="BH148" i="4"/>
  <c r="BG148" i="4"/>
  <c r="BF148" i="4"/>
  <c r="BE148" i="4"/>
  <c r="BD148" i="4"/>
  <c r="BC148" i="4"/>
  <c r="BB148" i="4"/>
  <c r="BA148" i="4"/>
  <c r="AZ148" i="4"/>
  <c r="AY148" i="4"/>
  <c r="AX148" i="4"/>
  <c r="AW148" i="4"/>
  <c r="AV148" i="4"/>
  <c r="AU148" i="4"/>
  <c r="AT148" i="4"/>
  <c r="AS148" i="4"/>
  <c r="AR148" i="4"/>
  <c r="AQ148" i="4"/>
  <c r="AP148" i="4"/>
  <c r="AO148" i="4"/>
  <c r="AN148" i="4"/>
  <c r="AM148" i="4"/>
  <c r="AL148" i="4"/>
  <c r="AK148" i="4"/>
  <c r="AJ148" i="4"/>
  <c r="AI148" i="4"/>
  <c r="AH148" i="4"/>
  <c r="AG148" i="4"/>
  <c r="AF148" i="4"/>
  <c r="AE148" i="4"/>
  <c r="AD148" i="4"/>
  <c r="AC148" i="4"/>
  <c r="AB148" i="4"/>
  <c r="AA148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O135" i="4"/>
  <c r="P135" i="4" s="1"/>
  <c r="Q135" i="4" s="1"/>
  <c r="R135" i="4" s="1"/>
  <c r="S135" i="4" s="1"/>
  <c r="T135" i="4" s="1"/>
  <c r="U135" i="4" s="1"/>
  <c r="V135" i="4" s="1"/>
  <c r="W135" i="4" s="1"/>
  <c r="X135" i="4" s="1"/>
  <c r="Y135" i="4" s="1"/>
  <c r="Z135" i="4" s="1"/>
  <c r="AA135" i="4" s="1"/>
  <c r="AB135" i="4" s="1"/>
  <c r="AC135" i="4" s="1"/>
  <c r="AD135" i="4" s="1"/>
  <c r="AE135" i="4" s="1"/>
  <c r="AF135" i="4" s="1"/>
  <c r="AG135" i="4" s="1"/>
  <c r="AH135" i="4" s="1"/>
  <c r="AI135" i="4" s="1"/>
  <c r="AJ135" i="4" s="1"/>
  <c r="AK135" i="4" s="1"/>
  <c r="AL135" i="4" s="1"/>
  <c r="AM135" i="4" s="1"/>
  <c r="AN135" i="4" s="1"/>
  <c r="AO135" i="4" s="1"/>
  <c r="AP135" i="4" s="1"/>
  <c r="AQ135" i="4" s="1"/>
  <c r="AR135" i="4" s="1"/>
  <c r="AS135" i="4" s="1"/>
  <c r="AT135" i="4" s="1"/>
  <c r="AU135" i="4" s="1"/>
  <c r="AV135" i="4" s="1"/>
  <c r="AW135" i="4" s="1"/>
  <c r="AX135" i="4" s="1"/>
  <c r="AY135" i="4" s="1"/>
  <c r="AZ135" i="4" s="1"/>
  <c r="BA135" i="4" s="1"/>
  <c r="BB135" i="4" s="1"/>
  <c r="BC135" i="4" s="1"/>
  <c r="BD135" i="4" s="1"/>
  <c r="BE135" i="4" s="1"/>
  <c r="BF135" i="4" s="1"/>
  <c r="BG135" i="4" s="1"/>
  <c r="BH135" i="4" s="1"/>
  <c r="BI135" i="4" s="1"/>
  <c r="BI134" i="4"/>
  <c r="BH134" i="4"/>
  <c r="BG134" i="4"/>
  <c r="BF134" i="4"/>
  <c r="BE134" i="4"/>
  <c r="BD134" i="4"/>
  <c r="BC134" i="4"/>
  <c r="BB134" i="4"/>
  <c r="BA134" i="4"/>
  <c r="AZ134" i="4"/>
  <c r="AY134" i="4"/>
  <c r="AX134" i="4"/>
  <c r="AW134" i="4"/>
  <c r="AV134" i="4"/>
  <c r="AU134" i="4"/>
  <c r="AT134" i="4"/>
  <c r="AS134" i="4"/>
  <c r="AR134" i="4"/>
  <c r="AQ134" i="4"/>
  <c r="AP134" i="4"/>
  <c r="AO134" i="4"/>
  <c r="AN134" i="4"/>
  <c r="AM134" i="4"/>
  <c r="AL134" i="4"/>
  <c r="AK134" i="4"/>
  <c r="AJ134" i="4"/>
  <c r="AI134" i="4"/>
  <c r="AH134" i="4"/>
  <c r="AG134" i="4"/>
  <c r="AF134" i="4"/>
  <c r="AE134" i="4"/>
  <c r="AD134" i="4"/>
  <c r="AC134" i="4"/>
  <c r="AB134" i="4"/>
  <c r="AA134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D129" i="4"/>
  <c r="D128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N110" i="4" s="1"/>
  <c r="O94" i="4"/>
  <c r="P94" i="4" s="1"/>
  <c r="Q94" i="4" s="1"/>
  <c r="R94" i="4" s="1"/>
  <c r="S94" i="4" s="1"/>
  <c r="T94" i="4" s="1"/>
  <c r="U94" i="4" s="1"/>
  <c r="V94" i="4" s="1"/>
  <c r="W94" i="4" s="1"/>
  <c r="X94" i="4" s="1"/>
  <c r="Y94" i="4" s="1"/>
  <c r="Z94" i="4" s="1"/>
  <c r="AA94" i="4" s="1"/>
  <c r="AB94" i="4" s="1"/>
  <c r="AC94" i="4" s="1"/>
  <c r="AD94" i="4" s="1"/>
  <c r="AE94" i="4" s="1"/>
  <c r="AF94" i="4" s="1"/>
  <c r="AG94" i="4" s="1"/>
  <c r="AH94" i="4" s="1"/>
  <c r="AI94" i="4" s="1"/>
  <c r="AJ94" i="4" s="1"/>
  <c r="AK94" i="4" s="1"/>
  <c r="AL94" i="4" s="1"/>
  <c r="AM94" i="4" s="1"/>
  <c r="AN94" i="4" s="1"/>
  <c r="AO94" i="4" s="1"/>
  <c r="AP94" i="4" s="1"/>
  <c r="AQ94" i="4" s="1"/>
  <c r="AR94" i="4" s="1"/>
  <c r="AS94" i="4" s="1"/>
  <c r="AT94" i="4" s="1"/>
  <c r="AU94" i="4" s="1"/>
  <c r="AV94" i="4" s="1"/>
  <c r="AW94" i="4" s="1"/>
  <c r="AX94" i="4" s="1"/>
  <c r="AY94" i="4" s="1"/>
  <c r="AZ94" i="4" s="1"/>
  <c r="BA94" i="4" s="1"/>
  <c r="BB94" i="4" s="1"/>
  <c r="BC94" i="4" s="1"/>
  <c r="BD94" i="4" s="1"/>
  <c r="BE94" i="4" s="1"/>
  <c r="BF94" i="4" s="1"/>
  <c r="BG94" i="4" s="1"/>
  <c r="BH94" i="4" s="1"/>
  <c r="BI94" i="4" s="1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D88" i="4"/>
  <c r="D87" i="4"/>
  <c r="Q347" i="4"/>
  <c r="Q354" i="4" s="1"/>
  <c r="N149" i="4" l="1"/>
  <c r="N166" i="4" s="1"/>
  <c r="N151" i="4"/>
  <c r="O149" i="4"/>
  <c r="P149" i="4" s="1"/>
  <c r="Q149" i="4" s="1"/>
  <c r="R149" i="4" s="1"/>
  <c r="N108" i="4"/>
  <c r="N125" i="4" s="1"/>
  <c r="O110" i="4" l="1"/>
  <c r="O151" i="4"/>
  <c r="O108" i="4"/>
  <c r="P108" i="4" s="1"/>
  <c r="Q108" i="4" s="1"/>
  <c r="S149" i="4"/>
  <c r="T149" i="4" l="1"/>
  <c r="R108" i="4"/>
  <c r="U149" i="4" l="1"/>
  <c r="S108" i="4"/>
  <c r="V149" i="4" l="1"/>
  <c r="T108" i="4"/>
  <c r="W149" i="4" l="1"/>
  <c r="U108" i="4"/>
  <c r="X149" i="4" l="1"/>
  <c r="V108" i="4"/>
  <c r="Y149" i="4" l="1"/>
  <c r="W108" i="4"/>
  <c r="Z149" i="4" l="1"/>
  <c r="X108" i="4"/>
  <c r="AA149" i="4" l="1"/>
  <c r="Y108" i="4"/>
  <c r="AB149" i="4" l="1"/>
  <c r="Z108" i="4"/>
  <c r="AC149" i="4" l="1"/>
  <c r="AA108" i="4"/>
  <c r="AD149" i="4" l="1"/>
  <c r="AB108" i="4"/>
  <c r="AE149" i="4" l="1"/>
  <c r="AC108" i="4"/>
  <c r="AF149" i="4" l="1"/>
  <c r="AD108" i="4"/>
  <c r="AG149" i="4" l="1"/>
  <c r="AE108" i="4"/>
  <c r="AH149" i="4" l="1"/>
  <c r="AF108" i="4"/>
  <c r="AI149" i="4" l="1"/>
  <c r="AG108" i="4"/>
  <c r="AJ149" i="4" l="1"/>
  <c r="AH108" i="4"/>
  <c r="AK149" i="4" l="1"/>
  <c r="AI108" i="4"/>
  <c r="AL149" i="4" l="1"/>
  <c r="AJ108" i="4"/>
  <c r="AM149" i="4" l="1"/>
  <c r="AK108" i="4"/>
  <c r="AN149" i="4" l="1"/>
  <c r="AL108" i="4"/>
  <c r="AO149" i="4" l="1"/>
  <c r="AM108" i="4"/>
  <c r="AP149" i="4" l="1"/>
  <c r="AN108" i="4"/>
  <c r="AQ149" i="4" l="1"/>
  <c r="AO108" i="4"/>
  <c r="AR149" i="4" l="1"/>
  <c r="AP108" i="4"/>
  <c r="AS149" i="4" l="1"/>
  <c r="AQ108" i="4"/>
  <c r="AT149" i="4" l="1"/>
  <c r="AR108" i="4"/>
  <c r="AU149" i="4" l="1"/>
  <c r="AS108" i="4"/>
  <c r="AV149" i="4" l="1"/>
  <c r="AW149" i="4" s="1"/>
  <c r="AX149" i="4" s="1"/>
  <c r="AY149" i="4" s="1"/>
  <c r="AZ149" i="4" s="1"/>
  <c r="BA149" i="4" s="1"/>
  <c r="BB149" i="4" s="1"/>
  <c r="BC149" i="4" s="1"/>
  <c r="BD149" i="4" s="1"/>
  <c r="BE149" i="4" s="1"/>
  <c r="BF149" i="4" s="1"/>
  <c r="BG149" i="4" s="1"/>
  <c r="BH149" i="4" s="1"/>
  <c r="BI149" i="4" s="1"/>
  <c r="AT108" i="4"/>
  <c r="AU108" i="4" l="1"/>
  <c r="AV108" i="4" l="1"/>
  <c r="AW108" i="4" s="1"/>
  <c r="AX108" i="4" s="1"/>
  <c r="AY108" i="4" s="1"/>
  <c r="AZ108" i="4" s="1"/>
  <c r="BA108" i="4" s="1"/>
  <c r="BB108" i="4" s="1"/>
  <c r="BC108" i="4" s="1"/>
  <c r="BD108" i="4" s="1"/>
  <c r="BE108" i="4" s="1"/>
  <c r="BF108" i="4" s="1"/>
  <c r="BG108" i="4" s="1"/>
  <c r="BH108" i="4" s="1"/>
  <c r="BI108" i="4" s="1"/>
  <c r="AL183" i="4"/>
  <c r="AL182" i="4"/>
  <c r="AK60" i="4"/>
  <c r="S56" i="4"/>
  <c r="R56" i="4"/>
  <c r="Q56" i="4"/>
  <c r="Q60" i="4"/>
  <c r="S63" i="4" l="1"/>
  <c r="S64" i="4" s="1"/>
  <c r="AK63" i="4"/>
  <c r="AK64" i="4" s="1"/>
  <c r="AL186" i="4"/>
  <c r="AL187" i="4" s="1"/>
  <c r="Q63" i="4"/>
  <c r="Q64" i="4" s="1"/>
  <c r="R63" i="4"/>
  <c r="R64" i="4" s="1"/>
  <c r="V52" i="4"/>
  <c r="S52" i="4"/>
  <c r="T52" i="4"/>
  <c r="U52" i="4"/>
  <c r="D168" i="4" l="1"/>
  <c r="D210" i="4" l="1"/>
  <c r="D252" i="4" s="1"/>
  <c r="D294" i="4" s="1"/>
  <c r="D336" i="4" s="1"/>
  <c r="O344" i="4"/>
  <c r="P344" i="4" s="1"/>
  <c r="Q344" i="4" s="1"/>
  <c r="R344" i="4" s="1"/>
  <c r="S344" i="4" s="1"/>
  <c r="T344" i="4" s="1"/>
  <c r="U344" i="4" s="1"/>
  <c r="V344" i="4" s="1"/>
  <c r="W344" i="4" s="1"/>
  <c r="X344" i="4" s="1"/>
  <c r="Y344" i="4" s="1"/>
  <c r="Z344" i="4" s="1"/>
  <c r="AA344" i="4" s="1"/>
  <c r="AB344" i="4" s="1"/>
  <c r="AC344" i="4" s="1"/>
  <c r="AD344" i="4" s="1"/>
  <c r="AE344" i="4" s="1"/>
  <c r="AF344" i="4" s="1"/>
  <c r="AG344" i="4" s="1"/>
  <c r="AH344" i="4" s="1"/>
  <c r="AI344" i="4" s="1"/>
  <c r="AJ344" i="4" s="1"/>
  <c r="AK344" i="4" s="1"/>
  <c r="AL344" i="4" s="1"/>
  <c r="AM344" i="4" s="1"/>
  <c r="AN344" i="4" s="1"/>
  <c r="AO344" i="4" s="1"/>
  <c r="AP344" i="4" s="1"/>
  <c r="AQ344" i="4" s="1"/>
  <c r="AR344" i="4" s="1"/>
  <c r="AS344" i="4" s="1"/>
  <c r="AT344" i="4" s="1"/>
  <c r="AU344" i="4" s="1"/>
  <c r="AV344" i="4" s="1"/>
  <c r="AW344" i="4" s="1"/>
  <c r="AX344" i="4" s="1"/>
  <c r="AY344" i="4" s="1"/>
  <c r="AZ344" i="4" s="1"/>
  <c r="BA344" i="4" s="1"/>
  <c r="BB344" i="4" s="1"/>
  <c r="BC344" i="4" s="1"/>
  <c r="BD344" i="4" s="1"/>
  <c r="BE344" i="4" s="1"/>
  <c r="BF344" i="4" s="1"/>
  <c r="BG344" i="4" s="1"/>
  <c r="BH344" i="4" s="1"/>
  <c r="BI344" i="4" s="1"/>
  <c r="BI343" i="4"/>
  <c r="BH343" i="4"/>
  <c r="BG343" i="4"/>
  <c r="BF343" i="4"/>
  <c r="BE343" i="4"/>
  <c r="BD343" i="4"/>
  <c r="BC343" i="4"/>
  <c r="BB343" i="4"/>
  <c r="BA343" i="4"/>
  <c r="AZ343" i="4"/>
  <c r="AY343" i="4"/>
  <c r="AX343" i="4"/>
  <c r="AW343" i="4"/>
  <c r="AV343" i="4"/>
  <c r="AU343" i="4"/>
  <c r="AT343" i="4"/>
  <c r="AS343" i="4"/>
  <c r="AR343" i="4"/>
  <c r="AQ343" i="4"/>
  <c r="AP343" i="4"/>
  <c r="AO343" i="4"/>
  <c r="AN343" i="4"/>
  <c r="AM343" i="4"/>
  <c r="AL343" i="4"/>
  <c r="AK343" i="4"/>
  <c r="AJ343" i="4"/>
  <c r="AI343" i="4"/>
  <c r="AH343" i="4"/>
  <c r="AG343" i="4"/>
  <c r="AF343" i="4"/>
  <c r="AE343" i="4"/>
  <c r="AD343" i="4"/>
  <c r="AC343" i="4"/>
  <c r="AB343" i="4"/>
  <c r="AA343" i="4"/>
  <c r="Z343" i="4"/>
  <c r="Y343" i="4"/>
  <c r="X343" i="4"/>
  <c r="W343" i="4"/>
  <c r="V343" i="4"/>
  <c r="U343" i="4"/>
  <c r="T343" i="4"/>
  <c r="S343" i="4"/>
  <c r="R343" i="4"/>
  <c r="Q343" i="4"/>
  <c r="P343" i="4"/>
  <c r="O343" i="4"/>
  <c r="N343" i="4"/>
  <c r="O302" i="4"/>
  <c r="P302" i="4" s="1"/>
  <c r="Q302" i="4" s="1"/>
  <c r="R302" i="4" s="1"/>
  <c r="S302" i="4" s="1"/>
  <c r="T302" i="4" s="1"/>
  <c r="U302" i="4" s="1"/>
  <c r="V302" i="4" s="1"/>
  <c r="W302" i="4" s="1"/>
  <c r="X302" i="4" s="1"/>
  <c r="Y302" i="4" s="1"/>
  <c r="Z302" i="4" s="1"/>
  <c r="AA302" i="4" s="1"/>
  <c r="AB302" i="4" s="1"/>
  <c r="AC302" i="4" s="1"/>
  <c r="AD302" i="4" s="1"/>
  <c r="AE302" i="4" s="1"/>
  <c r="AF302" i="4" s="1"/>
  <c r="AG302" i="4" s="1"/>
  <c r="AH302" i="4" s="1"/>
  <c r="AI302" i="4" s="1"/>
  <c r="AJ302" i="4" s="1"/>
  <c r="AK302" i="4" s="1"/>
  <c r="AL302" i="4" s="1"/>
  <c r="AM302" i="4" s="1"/>
  <c r="AN302" i="4" s="1"/>
  <c r="AO302" i="4" s="1"/>
  <c r="AP302" i="4" s="1"/>
  <c r="AQ302" i="4" s="1"/>
  <c r="AR302" i="4" s="1"/>
  <c r="AS302" i="4" s="1"/>
  <c r="AT302" i="4" s="1"/>
  <c r="AU302" i="4" s="1"/>
  <c r="AV302" i="4" s="1"/>
  <c r="AW302" i="4" s="1"/>
  <c r="AX302" i="4" s="1"/>
  <c r="AY302" i="4" s="1"/>
  <c r="AZ302" i="4" s="1"/>
  <c r="BA302" i="4" s="1"/>
  <c r="BB302" i="4" s="1"/>
  <c r="BC302" i="4" s="1"/>
  <c r="BD302" i="4" s="1"/>
  <c r="BE302" i="4" s="1"/>
  <c r="BF302" i="4" s="1"/>
  <c r="BG302" i="4" s="1"/>
  <c r="BH302" i="4" s="1"/>
  <c r="BI302" i="4" s="1"/>
  <c r="BI301" i="4"/>
  <c r="BH301" i="4"/>
  <c r="BG301" i="4"/>
  <c r="BF301" i="4"/>
  <c r="BE301" i="4"/>
  <c r="BD301" i="4"/>
  <c r="BC301" i="4"/>
  <c r="BB301" i="4"/>
  <c r="BA301" i="4"/>
  <c r="AZ301" i="4"/>
  <c r="AY301" i="4"/>
  <c r="AX301" i="4"/>
  <c r="AW301" i="4"/>
  <c r="AV301" i="4"/>
  <c r="AU301" i="4"/>
  <c r="AT301" i="4"/>
  <c r="AS301" i="4"/>
  <c r="AR301" i="4"/>
  <c r="AQ301" i="4"/>
  <c r="AP301" i="4"/>
  <c r="AO301" i="4"/>
  <c r="AN301" i="4"/>
  <c r="AM301" i="4"/>
  <c r="AL301" i="4"/>
  <c r="AK301" i="4"/>
  <c r="AJ301" i="4"/>
  <c r="AI301" i="4"/>
  <c r="AH301" i="4"/>
  <c r="AG301" i="4"/>
  <c r="AF301" i="4"/>
  <c r="AE301" i="4"/>
  <c r="AD301" i="4"/>
  <c r="AC301" i="4"/>
  <c r="AB301" i="4"/>
  <c r="AA301" i="4"/>
  <c r="Z301" i="4"/>
  <c r="Y301" i="4"/>
  <c r="X301" i="4"/>
  <c r="W301" i="4"/>
  <c r="V301" i="4"/>
  <c r="U301" i="4"/>
  <c r="T301" i="4"/>
  <c r="S301" i="4"/>
  <c r="R301" i="4"/>
  <c r="Q301" i="4"/>
  <c r="P301" i="4"/>
  <c r="O301" i="4"/>
  <c r="N301" i="4"/>
  <c r="O260" i="4"/>
  <c r="P260" i="4" s="1"/>
  <c r="Q260" i="4" s="1"/>
  <c r="R260" i="4" s="1"/>
  <c r="S260" i="4" s="1"/>
  <c r="T260" i="4" s="1"/>
  <c r="U260" i="4" s="1"/>
  <c r="V260" i="4" s="1"/>
  <c r="W260" i="4" s="1"/>
  <c r="X260" i="4" s="1"/>
  <c r="Y260" i="4" s="1"/>
  <c r="Z260" i="4" s="1"/>
  <c r="AA260" i="4" s="1"/>
  <c r="AB260" i="4" s="1"/>
  <c r="AC260" i="4" s="1"/>
  <c r="AD260" i="4" s="1"/>
  <c r="AE260" i="4" s="1"/>
  <c r="AF260" i="4" s="1"/>
  <c r="AG260" i="4" s="1"/>
  <c r="AH260" i="4" s="1"/>
  <c r="AI260" i="4" s="1"/>
  <c r="AJ260" i="4" s="1"/>
  <c r="AK260" i="4" s="1"/>
  <c r="AL260" i="4" s="1"/>
  <c r="AM260" i="4" s="1"/>
  <c r="AN260" i="4" s="1"/>
  <c r="AO260" i="4" s="1"/>
  <c r="AP260" i="4" s="1"/>
  <c r="AQ260" i="4" s="1"/>
  <c r="AR260" i="4" s="1"/>
  <c r="AS260" i="4" s="1"/>
  <c r="AT260" i="4" s="1"/>
  <c r="AU260" i="4" s="1"/>
  <c r="AV260" i="4" s="1"/>
  <c r="AW260" i="4" s="1"/>
  <c r="AX260" i="4" s="1"/>
  <c r="AY260" i="4" s="1"/>
  <c r="AZ260" i="4" s="1"/>
  <c r="BA260" i="4" s="1"/>
  <c r="BB260" i="4" s="1"/>
  <c r="BC260" i="4" s="1"/>
  <c r="BD260" i="4" s="1"/>
  <c r="BE260" i="4" s="1"/>
  <c r="BF260" i="4" s="1"/>
  <c r="BG260" i="4" s="1"/>
  <c r="BH260" i="4" s="1"/>
  <c r="BI260" i="4" s="1"/>
  <c r="BI259" i="4"/>
  <c r="BH259" i="4"/>
  <c r="BG259" i="4"/>
  <c r="BF259" i="4"/>
  <c r="BE259" i="4"/>
  <c r="BD259" i="4"/>
  <c r="BC259" i="4"/>
  <c r="BB259" i="4"/>
  <c r="BA259" i="4"/>
  <c r="AZ259" i="4"/>
  <c r="AY259" i="4"/>
  <c r="AX259" i="4"/>
  <c r="AW259" i="4"/>
  <c r="AV259" i="4"/>
  <c r="AU259" i="4"/>
  <c r="AT259" i="4"/>
  <c r="AS259" i="4"/>
  <c r="AR259" i="4"/>
  <c r="AQ259" i="4"/>
  <c r="AP259" i="4"/>
  <c r="AO259" i="4"/>
  <c r="AN259" i="4"/>
  <c r="AM259" i="4"/>
  <c r="AL259" i="4"/>
  <c r="AK259" i="4"/>
  <c r="AJ259" i="4"/>
  <c r="AI259" i="4"/>
  <c r="AH259" i="4"/>
  <c r="AG259" i="4"/>
  <c r="AF259" i="4"/>
  <c r="AE259" i="4"/>
  <c r="AD259" i="4"/>
  <c r="AC259" i="4"/>
  <c r="AB259" i="4"/>
  <c r="AA259" i="4"/>
  <c r="Z259" i="4"/>
  <c r="Y259" i="4"/>
  <c r="X259" i="4"/>
  <c r="W259" i="4"/>
  <c r="V259" i="4"/>
  <c r="U259" i="4"/>
  <c r="T259" i="4"/>
  <c r="S259" i="4"/>
  <c r="R259" i="4"/>
  <c r="Q259" i="4"/>
  <c r="P259" i="4"/>
  <c r="O259" i="4"/>
  <c r="N259" i="4"/>
  <c r="O218" i="4"/>
  <c r="P218" i="4" s="1"/>
  <c r="Q218" i="4" s="1"/>
  <c r="R218" i="4" s="1"/>
  <c r="S218" i="4" s="1"/>
  <c r="T218" i="4" s="1"/>
  <c r="U218" i="4" s="1"/>
  <c r="V218" i="4" s="1"/>
  <c r="W218" i="4" s="1"/>
  <c r="X218" i="4" s="1"/>
  <c r="Y218" i="4" s="1"/>
  <c r="Z218" i="4" s="1"/>
  <c r="AA218" i="4" s="1"/>
  <c r="AB218" i="4" s="1"/>
  <c r="AC218" i="4" s="1"/>
  <c r="AD218" i="4" s="1"/>
  <c r="AE218" i="4" s="1"/>
  <c r="AF218" i="4" s="1"/>
  <c r="AG218" i="4" s="1"/>
  <c r="AH218" i="4" s="1"/>
  <c r="AI218" i="4" s="1"/>
  <c r="AJ218" i="4" s="1"/>
  <c r="AK218" i="4" s="1"/>
  <c r="AL218" i="4" s="1"/>
  <c r="AM218" i="4" s="1"/>
  <c r="AN218" i="4" s="1"/>
  <c r="AO218" i="4" s="1"/>
  <c r="AP218" i="4" s="1"/>
  <c r="AQ218" i="4" s="1"/>
  <c r="AR218" i="4" s="1"/>
  <c r="AS218" i="4" s="1"/>
  <c r="AT218" i="4" s="1"/>
  <c r="AU218" i="4" s="1"/>
  <c r="AV218" i="4" s="1"/>
  <c r="AW218" i="4" s="1"/>
  <c r="AX218" i="4" s="1"/>
  <c r="AY218" i="4" s="1"/>
  <c r="AZ218" i="4" s="1"/>
  <c r="BA218" i="4" s="1"/>
  <c r="BB218" i="4" s="1"/>
  <c r="BC218" i="4" s="1"/>
  <c r="BD218" i="4" s="1"/>
  <c r="BE218" i="4" s="1"/>
  <c r="BF218" i="4" s="1"/>
  <c r="BG218" i="4" s="1"/>
  <c r="BH218" i="4" s="1"/>
  <c r="BI218" i="4" s="1"/>
  <c r="BI217" i="4"/>
  <c r="BH217" i="4"/>
  <c r="BG217" i="4"/>
  <c r="BF217" i="4"/>
  <c r="BE217" i="4"/>
  <c r="BD217" i="4"/>
  <c r="BC217" i="4"/>
  <c r="BB217" i="4"/>
  <c r="BA217" i="4"/>
  <c r="AZ217" i="4"/>
  <c r="AY217" i="4"/>
  <c r="AX217" i="4"/>
  <c r="AW217" i="4"/>
  <c r="AV217" i="4"/>
  <c r="AU217" i="4"/>
  <c r="AT217" i="4"/>
  <c r="AS217" i="4"/>
  <c r="AR217" i="4"/>
  <c r="AQ217" i="4"/>
  <c r="AP217" i="4"/>
  <c r="AO217" i="4"/>
  <c r="AN217" i="4"/>
  <c r="AM217" i="4"/>
  <c r="AL217" i="4"/>
  <c r="AK217" i="4"/>
  <c r="AJ217" i="4"/>
  <c r="AI217" i="4"/>
  <c r="AH217" i="4"/>
  <c r="AG217" i="4"/>
  <c r="AF217" i="4"/>
  <c r="AE217" i="4"/>
  <c r="AD217" i="4"/>
  <c r="AC217" i="4"/>
  <c r="AB217" i="4"/>
  <c r="AA217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O176" i="4"/>
  <c r="P176" i="4" s="1"/>
  <c r="Q176" i="4" s="1"/>
  <c r="R176" i="4" s="1"/>
  <c r="S176" i="4" s="1"/>
  <c r="T176" i="4" s="1"/>
  <c r="U176" i="4" s="1"/>
  <c r="V176" i="4" s="1"/>
  <c r="W176" i="4" s="1"/>
  <c r="X176" i="4" s="1"/>
  <c r="Y176" i="4" s="1"/>
  <c r="Z176" i="4" s="1"/>
  <c r="AA176" i="4" s="1"/>
  <c r="AB176" i="4" s="1"/>
  <c r="AC176" i="4" s="1"/>
  <c r="AD176" i="4" s="1"/>
  <c r="AE176" i="4" s="1"/>
  <c r="AF176" i="4" s="1"/>
  <c r="AG176" i="4" s="1"/>
  <c r="AH176" i="4" s="1"/>
  <c r="AI176" i="4" s="1"/>
  <c r="AJ176" i="4" s="1"/>
  <c r="AK176" i="4" s="1"/>
  <c r="AL176" i="4" s="1"/>
  <c r="AM176" i="4" s="1"/>
  <c r="AN176" i="4" s="1"/>
  <c r="AO176" i="4" s="1"/>
  <c r="AP176" i="4" s="1"/>
  <c r="AQ176" i="4" s="1"/>
  <c r="AR176" i="4" s="1"/>
  <c r="AS176" i="4" s="1"/>
  <c r="AT176" i="4" s="1"/>
  <c r="AU176" i="4" s="1"/>
  <c r="AV176" i="4" s="1"/>
  <c r="AW176" i="4" s="1"/>
  <c r="AX176" i="4" s="1"/>
  <c r="AY176" i="4" s="1"/>
  <c r="AZ176" i="4" s="1"/>
  <c r="BA176" i="4" s="1"/>
  <c r="BB176" i="4" s="1"/>
  <c r="BC176" i="4" s="1"/>
  <c r="BD176" i="4" s="1"/>
  <c r="BE176" i="4" s="1"/>
  <c r="BF176" i="4" s="1"/>
  <c r="BG176" i="4" s="1"/>
  <c r="BH176" i="4" s="1"/>
  <c r="BI176" i="4" s="1"/>
  <c r="BI175" i="4"/>
  <c r="BH175" i="4"/>
  <c r="BG175" i="4"/>
  <c r="BF175" i="4"/>
  <c r="BE175" i="4"/>
  <c r="BD175" i="4"/>
  <c r="BC175" i="4"/>
  <c r="BB175" i="4"/>
  <c r="BA175" i="4"/>
  <c r="AZ175" i="4"/>
  <c r="AY175" i="4"/>
  <c r="AX175" i="4"/>
  <c r="AW175" i="4"/>
  <c r="AV175" i="4"/>
  <c r="AU175" i="4"/>
  <c r="AT175" i="4"/>
  <c r="AS175" i="4"/>
  <c r="AR175" i="4"/>
  <c r="AQ175" i="4"/>
  <c r="AP175" i="4"/>
  <c r="AO175" i="4"/>
  <c r="AN175" i="4"/>
  <c r="AM175" i="4"/>
  <c r="AL175" i="4"/>
  <c r="AK175" i="4"/>
  <c r="AJ175" i="4"/>
  <c r="AI175" i="4"/>
  <c r="AH175" i="4"/>
  <c r="AG175" i="4"/>
  <c r="AF175" i="4"/>
  <c r="AE175" i="4"/>
  <c r="AD175" i="4"/>
  <c r="AC175" i="4"/>
  <c r="AB175" i="4"/>
  <c r="AA175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N66" i="4"/>
  <c r="O53" i="4"/>
  <c r="P53" i="4" s="1"/>
  <c r="Q53" i="4" s="1"/>
  <c r="R53" i="4" s="1"/>
  <c r="S53" i="4" s="1"/>
  <c r="T53" i="4" s="1"/>
  <c r="U53" i="4" s="1"/>
  <c r="V53" i="4" s="1"/>
  <c r="W53" i="4" s="1"/>
  <c r="X53" i="4" s="1"/>
  <c r="Y53" i="4" s="1"/>
  <c r="Z53" i="4" s="1"/>
  <c r="AA53" i="4" s="1"/>
  <c r="AB53" i="4" s="1"/>
  <c r="AC53" i="4" s="1"/>
  <c r="AD53" i="4" s="1"/>
  <c r="AE53" i="4" s="1"/>
  <c r="AF53" i="4" s="1"/>
  <c r="AG53" i="4" s="1"/>
  <c r="AH53" i="4" s="1"/>
  <c r="AI53" i="4" s="1"/>
  <c r="AJ53" i="4" s="1"/>
  <c r="AK53" i="4" s="1"/>
  <c r="AL53" i="4" s="1"/>
  <c r="AM53" i="4" s="1"/>
  <c r="AN53" i="4" s="1"/>
  <c r="AO53" i="4" s="1"/>
  <c r="AP53" i="4" s="1"/>
  <c r="AQ53" i="4" s="1"/>
  <c r="AR53" i="4" s="1"/>
  <c r="AS53" i="4" s="1"/>
  <c r="AT53" i="4" s="1"/>
  <c r="AU53" i="4" s="1"/>
  <c r="AV53" i="4" s="1"/>
  <c r="AW53" i="4" s="1"/>
  <c r="AX53" i="4" s="1"/>
  <c r="AY53" i="4" s="1"/>
  <c r="AZ53" i="4" s="1"/>
  <c r="BA53" i="4" s="1"/>
  <c r="BB53" i="4" s="1"/>
  <c r="BC53" i="4" s="1"/>
  <c r="BD53" i="4" s="1"/>
  <c r="BE53" i="4" s="1"/>
  <c r="BF53" i="4" s="1"/>
  <c r="BG53" i="4" s="1"/>
  <c r="BH53" i="4" s="1"/>
  <c r="BI53" i="4" s="1"/>
  <c r="BI52" i="4"/>
  <c r="BH52" i="4"/>
  <c r="BG52" i="4"/>
  <c r="BF52" i="4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R52" i="4"/>
  <c r="Q52" i="4"/>
  <c r="P52" i="4"/>
  <c r="O52" i="4"/>
  <c r="N52" i="4"/>
  <c r="O11" i="4"/>
  <c r="N8" i="4"/>
  <c r="D5" i="4"/>
  <c r="D4" i="4"/>
  <c r="F13" i="3"/>
  <c r="F12" i="3"/>
  <c r="B6" i="3"/>
  <c r="B5" i="3"/>
  <c r="N67" i="4" l="1"/>
  <c r="N84" i="4" s="1"/>
  <c r="N69" i="4"/>
  <c r="D339" i="4"/>
  <c r="D89" i="4"/>
  <c r="D130" i="4"/>
  <c r="D131" i="4"/>
  <c r="D90" i="4"/>
  <c r="D171" i="4"/>
  <c r="D48" i="4"/>
  <c r="D298" i="4"/>
  <c r="D256" i="4"/>
  <c r="D340" i="4"/>
  <c r="D214" i="4"/>
  <c r="D172" i="4"/>
  <c r="D49" i="4"/>
  <c r="F14" i="3"/>
  <c r="P11" i="4"/>
  <c r="O8" i="4"/>
  <c r="D337" i="4"/>
  <c r="D295" i="4"/>
  <c r="D253" i="4"/>
  <c r="D211" i="4"/>
  <c r="D169" i="4"/>
  <c r="K26" i="1"/>
  <c r="N315" i="4"/>
  <c r="N318" i="4" s="1"/>
  <c r="N189" i="4"/>
  <c r="N192" i="4" s="1"/>
  <c r="O315" i="4"/>
  <c r="O66" i="4"/>
  <c r="D338" i="4"/>
  <c r="D296" i="4"/>
  <c r="D254" i="4"/>
  <c r="D212" i="4"/>
  <c r="D170" i="4"/>
  <c r="D213" i="4"/>
  <c r="D255" i="4"/>
  <c r="D297" i="4"/>
  <c r="N231" i="4"/>
  <c r="N234" i="4" s="1"/>
  <c r="K153" i="4" l="1"/>
  <c r="K71" i="4"/>
  <c r="K362" i="4"/>
  <c r="K278" i="4"/>
  <c r="K194" i="4"/>
  <c r="K236" i="4"/>
  <c r="K112" i="4"/>
  <c r="K320" i="4"/>
  <c r="K29" i="4"/>
  <c r="BE153" i="4"/>
  <c r="AW153" i="4"/>
  <c r="AO153" i="4"/>
  <c r="AG153" i="4"/>
  <c r="Y153" i="4"/>
  <c r="Q153" i="4"/>
  <c r="G153" i="4"/>
  <c r="BB112" i="4"/>
  <c r="AT112" i="4"/>
  <c r="AL112" i="4"/>
  <c r="AD112" i="4"/>
  <c r="V112" i="4"/>
  <c r="N112" i="4"/>
  <c r="BI153" i="4"/>
  <c r="AX112" i="4"/>
  <c r="AR153" i="4"/>
  <c r="Q112" i="4"/>
  <c r="BD153" i="4"/>
  <c r="AV153" i="4"/>
  <c r="AN153" i="4"/>
  <c r="AF153" i="4"/>
  <c r="X153" i="4"/>
  <c r="P153" i="4"/>
  <c r="BI112" i="4"/>
  <c r="BA112" i="4"/>
  <c r="AS112" i="4"/>
  <c r="AK112" i="4"/>
  <c r="AC112" i="4"/>
  <c r="U112" i="4"/>
  <c r="L112" i="4"/>
  <c r="AK153" i="4"/>
  <c r="Z112" i="4"/>
  <c r="T153" i="4"/>
  <c r="AO112" i="4"/>
  <c r="BC153" i="4"/>
  <c r="AU153" i="4"/>
  <c r="AM153" i="4"/>
  <c r="AE153" i="4"/>
  <c r="W153" i="4"/>
  <c r="O153" i="4"/>
  <c r="BH112" i="4"/>
  <c r="AZ112" i="4"/>
  <c r="AR112" i="4"/>
  <c r="AJ112" i="4"/>
  <c r="AB112" i="4"/>
  <c r="T112" i="4"/>
  <c r="J112" i="4"/>
  <c r="AC153" i="4"/>
  <c r="AP112" i="4"/>
  <c r="AJ153" i="4"/>
  <c r="BE112" i="4"/>
  <c r="G112" i="4"/>
  <c r="BB153" i="4"/>
  <c r="AT153" i="4"/>
  <c r="AL153" i="4"/>
  <c r="AD153" i="4"/>
  <c r="V153" i="4"/>
  <c r="N153" i="4"/>
  <c r="BG112" i="4"/>
  <c r="AY112" i="4"/>
  <c r="AQ112" i="4"/>
  <c r="AI112" i="4"/>
  <c r="AA112" i="4"/>
  <c r="S112" i="4"/>
  <c r="I112" i="4"/>
  <c r="AS153" i="4"/>
  <c r="L153" i="4"/>
  <c r="R112" i="4"/>
  <c r="AB153" i="4"/>
  <c r="Y112" i="4"/>
  <c r="BG153" i="4"/>
  <c r="AY153" i="4"/>
  <c r="AQ153" i="4"/>
  <c r="AI153" i="4"/>
  <c r="AA153" i="4"/>
  <c r="S153" i="4"/>
  <c r="I153" i="4"/>
  <c r="BD112" i="4"/>
  <c r="AV112" i="4"/>
  <c r="AN112" i="4"/>
  <c r="AF112" i="4"/>
  <c r="X112" i="4"/>
  <c r="P112" i="4"/>
  <c r="U153" i="4"/>
  <c r="BF112" i="4"/>
  <c r="H112" i="4"/>
  <c r="AZ153" i="4"/>
  <c r="AG112" i="4"/>
  <c r="BF153" i="4"/>
  <c r="AX153" i="4"/>
  <c r="AP153" i="4"/>
  <c r="AH153" i="4"/>
  <c r="Z153" i="4"/>
  <c r="R153" i="4"/>
  <c r="H153" i="4"/>
  <c r="BC112" i="4"/>
  <c r="AU112" i="4"/>
  <c r="AM112" i="4"/>
  <c r="AE112" i="4"/>
  <c r="W112" i="4"/>
  <c r="O112" i="4"/>
  <c r="BA153" i="4"/>
  <c r="AH112" i="4"/>
  <c r="BH153" i="4"/>
  <c r="J153" i="4"/>
  <c r="AW112" i="4"/>
  <c r="N316" i="4"/>
  <c r="N333" i="4" s="1"/>
  <c r="N190" i="4"/>
  <c r="N207" i="4" s="1"/>
  <c r="O69" i="4"/>
  <c r="O67" i="4"/>
  <c r="N357" i="4"/>
  <c r="N360" i="4" s="1"/>
  <c r="N273" i="4"/>
  <c r="N276" i="4" s="1"/>
  <c r="N27" i="4" s="1"/>
  <c r="P357" i="4"/>
  <c r="P22" i="4"/>
  <c r="P18" i="4"/>
  <c r="P315" i="4"/>
  <c r="P19" i="4"/>
  <c r="P16" i="4"/>
  <c r="P20" i="4"/>
  <c r="P17" i="4"/>
  <c r="P21" i="4"/>
  <c r="P66" i="4"/>
  <c r="O189" i="4"/>
  <c r="O192" i="4" s="1"/>
  <c r="O22" i="4"/>
  <c r="N19" i="4"/>
  <c r="O18" i="4"/>
  <c r="N15" i="4"/>
  <c r="O14" i="4"/>
  <c r="N22" i="4"/>
  <c r="N21" i="4"/>
  <c r="N20" i="4"/>
  <c r="O21" i="4"/>
  <c r="O20" i="4"/>
  <c r="O19" i="4"/>
  <c r="N18" i="4"/>
  <c r="N17" i="4"/>
  <c r="N16" i="4"/>
  <c r="O17" i="4"/>
  <c r="O16" i="4"/>
  <c r="O15" i="4"/>
  <c r="N14" i="4"/>
  <c r="N13" i="4"/>
  <c r="P15" i="4"/>
  <c r="P14" i="4"/>
  <c r="O13" i="4"/>
  <c r="N232" i="4"/>
  <c r="N249" i="4" s="1"/>
  <c r="O273" i="4"/>
  <c r="BG362" i="4"/>
  <c r="BC362" i="4"/>
  <c r="AY362" i="4"/>
  <c r="BH362" i="4"/>
  <c r="BD362" i="4"/>
  <c r="AZ362" i="4"/>
  <c r="AV362" i="4"/>
  <c r="AR362" i="4"/>
  <c r="AN362" i="4"/>
  <c r="AJ362" i="4"/>
  <c r="AF362" i="4"/>
  <c r="AB362" i="4"/>
  <c r="X362" i="4"/>
  <c r="T362" i="4"/>
  <c r="P362" i="4"/>
  <c r="J362" i="4"/>
  <c r="BF362" i="4"/>
  <c r="AX362" i="4"/>
  <c r="AS362" i="4"/>
  <c r="AM362" i="4"/>
  <c r="AH362" i="4"/>
  <c r="AC362" i="4"/>
  <c r="W362" i="4"/>
  <c r="R362" i="4"/>
  <c r="L362" i="4"/>
  <c r="BI362" i="4"/>
  <c r="BA362" i="4"/>
  <c r="AT362" i="4"/>
  <c r="AO362" i="4"/>
  <c r="AI362" i="4"/>
  <c r="AD362" i="4"/>
  <c r="Y362" i="4"/>
  <c r="S362" i="4"/>
  <c r="N362" i="4"/>
  <c r="G362" i="4"/>
  <c r="AW362" i="4"/>
  <c r="AL362" i="4"/>
  <c r="AA362" i="4"/>
  <c r="Q362" i="4"/>
  <c r="BB362" i="4"/>
  <c r="AP362" i="4"/>
  <c r="AE362" i="4"/>
  <c r="U362" i="4"/>
  <c r="H362" i="4"/>
  <c r="AK362" i="4"/>
  <c r="O362" i="4"/>
  <c r="BH320" i="4"/>
  <c r="BD320" i="4"/>
  <c r="AZ320" i="4"/>
  <c r="AV320" i="4"/>
  <c r="AR320" i="4"/>
  <c r="AN320" i="4"/>
  <c r="AJ320" i="4"/>
  <c r="AF320" i="4"/>
  <c r="AB320" i="4"/>
  <c r="X320" i="4"/>
  <c r="T320" i="4"/>
  <c r="P320" i="4"/>
  <c r="J320" i="4"/>
  <c r="AQ362" i="4"/>
  <c r="V362" i="4"/>
  <c r="BE362" i="4"/>
  <c r="I362" i="4"/>
  <c r="BF320" i="4"/>
  <c r="BA320" i="4"/>
  <c r="AU320" i="4"/>
  <c r="AP320" i="4"/>
  <c r="AK320" i="4"/>
  <c r="AE320" i="4"/>
  <c r="Z320" i="4"/>
  <c r="U320" i="4"/>
  <c r="O320" i="4"/>
  <c r="H320" i="4"/>
  <c r="BG278" i="4"/>
  <c r="BC278" i="4"/>
  <c r="AY278" i="4"/>
  <c r="AU278" i="4"/>
  <c r="AQ278" i="4"/>
  <c r="AM278" i="4"/>
  <c r="AI278" i="4"/>
  <c r="AE278" i="4"/>
  <c r="AA278" i="4"/>
  <c r="W278" i="4"/>
  <c r="S278" i="4"/>
  <c r="O278" i="4"/>
  <c r="I278" i="4"/>
  <c r="Z362" i="4"/>
  <c r="BG320" i="4"/>
  <c r="BB320" i="4"/>
  <c r="AW320" i="4"/>
  <c r="AQ320" i="4"/>
  <c r="AL320" i="4"/>
  <c r="AG320" i="4"/>
  <c r="AA320" i="4"/>
  <c r="V320" i="4"/>
  <c r="Q320" i="4"/>
  <c r="I320" i="4"/>
  <c r="AY320" i="4"/>
  <c r="AO320" i="4"/>
  <c r="AD320" i="4"/>
  <c r="S320" i="4"/>
  <c r="G320" i="4"/>
  <c r="BH278" i="4"/>
  <c r="BB278" i="4"/>
  <c r="AW278" i="4"/>
  <c r="AR278" i="4"/>
  <c r="AL278" i="4"/>
  <c r="AG278" i="4"/>
  <c r="AB278" i="4"/>
  <c r="V278" i="4"/>
  <c r="Q278" i="4"/>
  <c r="J278" i="4"/>
  <c r="BF236" i="4"/>
  <c r="BB236" i="4"/>
  <c r="AX236" i="4"/>
  <c r="AT236" i="4"/>
  <c r="AP236" i="4"/>
  <c r="AL236" i="4"/>
  <c r="AH236" i="4"/>
  <c r="AD236" i="4"/>
  <c r="Z236" i="4"/>
  <c r="V236" i="4"/>
  <c r="R236" i="4"/>
  <c r="N236" i="4"/>
  <c r="H236" i="4"/>
  <c r="AG362" i="4"/>
  <c r="BC320" i="4"/>
  <c r="AS320" i="4"/>
  <c r="AH320" i="4"/>
  <c r="W320" i="4"/>
  <c r="L320" i="4"/>
  <c r="BI278" i="4"/>
  <c r="BD278" i="4"/>
  <c r="AX278" i="4"/>
  <c r="AS278" i="4"/>
  <c r="AN278" i="4"/>
  <c r="AH278" i="4"/>
  <c r="AC278" i="4"/>
  <c r="X278" i="4"/>
  <c r="R278" i="4"/>
  <c r="L278" i="4"/>
  <c r="BE320" i="4"/>
  <c r="AI320" i="4"/>
  <c r="N320" i="4"/>
  <c r="AZ278" i="4"/>
  <c r="AO278" i="4"/>
  <c r="AD278" i="4"/>
  <c r="T278" i="4"/>
  <c r="G278" i="4"/>
  <c r="BE236" i="4"/>
  <c r="AZ236" i="4"/>
  <c r="AU236" i="4"/>
  <c r="AO236" i="4"/>
  <c r="AJ236" i="4"/>
  <c r="AE236" i="4"/>
  <c r="Y236" i="4"/>
  <c r="T236" i="4"/>
  <c r="O236" i="4"/>
  <c r="G236" i="4"/>
  <c r="BG194" i="4"/>
  <c r="BC194" i="4"/>
  <c r="AY194" i="4"/>
  <c r="AU194" i="4"/>
  <c r="AQ194" i="4"/>
  <c r="AM194" i="4"/>
  <c r="AI194" i="4"/>
  <c r="AE194" i="4"/>
  <c r="AA194" i="4"/>
  <c r="W194" i="4"/>
  <c r="S194" i="4"/>
  <c r="O194" i="4"/>
  <c r="I194" i="4"/>
  <c r="BI320" i="4"/>
  <c r="AM320" i="4"/>
  <c r="R320" i="4"/>
  <c r="BA278" i="4"/>
  <c r="AP278" i="4"/>
  <c r="AF278" i="4"/>
  <c r="U278" i="4"/>
  <c r="H278" i="4"/>
  <c r="BG236" i="4"/>
  <c r="BA236" i="4"/>
  <c r="AV236" i="4"/>
  <c r="AQ236" i="4"/>
  <c r="AK236" i="4"/>
  <c r="AF236" i="4"/>
  <c r="AA236" i="4"/>
  <c r="U236" i="4"/>
  <c r="P236" i="4"/>
  <c r="I236" i="4"/>
  <c r="BH194" i="4"/>
  <c r="BD194" i="4"/>
  <c r="AZ194" i="4"/>
  <c r="AV194" i="4"/>
  <c r="AR194" i="4"/>
  <c r="AN194" i="4"/>
  <c r="AJ194" i="4"/>
  <c r="AF194" i="4"/>
  <c r="AB194" i="4"/>
  <c r="X194" i="4"/>
  <c r="T194" i="4"/>
  <c r="P194" i="4"/>
  <c r="J194" i="4"/>
  <c r="Y320" i="4"/>
  <c r="BE278" i="4"/>
  <c r="AJ278" i="4"/>
  <c r="N278" i="4"/>
  <c r="BI236" i="4"/>
  <c r="AY236" i="4"/>
  <c r="AN236" i="4"/>
  <c r="AC236" i="4"/>
  <c r="S236" i="4"/>
  <c r="BI194" i="4"/>
  <c r="BA194" i="4"/>
  <c r="AS194" i="4"/>
  <c r="AK194" i="4"/>
  <c r="AC194" i="4"/>
  <c r="U194" i="4"/>
  <c r="L194" i="4"/>
  <c r="BH71" i="4"/>
  <c r="BD71" i="4"/>
  <c r="AZ71" i="4"/>
  <c r="AV71" i="4"/>
  <c r="AR71" i="4"/>
  <c r="AN71" i="4"/>
  <c r="AJ71" i="4"/>
  <c r="AF71" i="4"/>
  <c r="AB71" i="4"/>
  <c r="X71" i="4"/>
  <c r="T71" i="4"/>
  <c r="P71" i="4"/>
  <c r="J71" i="4"/>
  <c r="AC320" i="4"/>
  <c r="BF278" i="4"/>
  <c r="AK278" i="4"/>
  <c r="P278" i="4"/>
  <c r="BC236" i="4"/>
  <c r="AR236" i="4"/>
  <c r="AG236" i="4"/>
  <c r="W236" i="4"/>
  <c r="J236" i="4"/>
  <c r="BB194" i="4"/>
  <c r="AT194" i="4"/>
  <c r="AL194" i="4"/>
  <c r="AD194" i="4"/>
  <c r="V194" i="4"/>
  <c r="N194" i="4"/>
  <c r="BI71" i="4"/>
  <c r="BE71" i="4"/>
  <c r="BA71" i="4"/>
  <c r="AW71" i="4"/>
  <c r="AS71" i="4"/>
  <c r="AO71" i="4"/>
  <c r="AK71" i="4"/>
  <c r="AG71" i="4"/>
  <c r="AC71" i="4"/>
  <c r="Y71" i="4"/>
  <c r="U71" i="4"/>
  <c r="Q71" i="4"/>
  <c r="L71" i="4"/>
  <c r="G71" i="4"/>
  <c r="BG29" i="4"/>
  <c r="BC29" i="4"/>
  <c r="AY29" i="4"/>
  <c r="AU29" i="4"/>
  <c r="AQ29" i="4"/>
  <c r="AM29" i="4"/>
  <c r="AI29" i="4"/>
  <c r="AE29" i="4"/>
  <c r="AA29" i="4"/>
  <c r="W29" i="4"/>
  <c r="S29" i="4"/>
  <c r="O29" i="4"/>
  <c r="I29" i="4"/>
  <c r="AX320" i="4"/>
  <c r="Y278" i="4"/>
  <c r="BD236" i="4"/>
  <c r="AI236" i="4"/>
  <c r="L236" i="4"/>
  <c r="BF194" i="4"/>
  <c r="AP194" i="4"/>
  <c r="Z194" i="4"/>
  <c r="H194" i="4"/>
  <c r="BC71" i="4"/>
  <c r="AU71" i="4"/>
  <c r="AM71" i="4"/>
  <c r="AE71" i="4"/>
  <c r="W71" i="4"/>
  <c r="O71" i="4"/>
  <c r="BE29" i="4"/>
  <c r="AZ29" i="4"/>
  <c r="AT29" i="4"/>
  <c r="AO29" i="4"/>
  <c r="AJ29" i="4"/>
  <c r="AD29" i="4"/>
  <c r="Y29" i="4"/>
  <c r="T29" i="4"/>
  <c r="N29" i="4"/>
  <c r="G29" i="4"/>
  <c r="AU362" i="4"/>
  <c r="AT320" i="4"/>
  <c r="AV278" i="4"/>
  <c r="BE194" i="4"/>
  <c r="BB71" i="4"/>
  <c r="AD71" i="4"/>
  <c r="N71" i="4"/>
  <c r="AW236" i="4"/>
  <c r="AB236" i="4"/>
  <c r="Y194" i="4"/>
  <c r="AL71" i="4"/>
  <c r="Z278" i="4"/>
  <c r="BH236" i="4"/>
  <c r="AM236" i="4"/>
  <c r="Q236" i="4"/>
  <c r="AW194" i="4"/>
  <c r="AG194" i="4"/>
  <c r="Q194" i="4"/>
  <c r="BF71" i="4"/>
  <c r="AX71" i="4"/>
  <c r="AP71" i="4"/>
  <c r="AH71" i="4"/>
  <c r="Z71" i="4"/>
  <c r="R71" i="4"/>
  <c r="H71" i="4"/>
  <c r="BF29" i="4"/>
  <c r="BA29" i="4"/>
  <c r="AV29" i="4"/>
  <c r="AP29" i="4"/>
  <c r="AK29" i="4"/>
  <c r="AF29" i="4"/>
  <c r="Z29" i="4"/>
  <c r="U29" i="4"/>
  <c r="P29" i="4"/>
  <c r="H29" i="4"/>
  <c r="AO194" i="4"/>
  <c r="G194" i="4"/>
  <c r="AT71" i="4"/>
  <c r="V71" i="4"/>
  <c r="AX194" i="4"/>
  <c r="AQ71" i="4"/>
  <c r="I71" i="4"/>
  <c r="BH29" i="4"/>
  <c r="AW29" i="4"/>
  <c r="AL29" i="4"/>
  <c r="AB29" i="4"/>
  <c r="Q29" i="4"/>
  <c r="H13" i="3"/>
  <c r="BD29" i="4"/>
  <c r="AH29" i="4"/>
  <c r="L29" i="4"/>
  <c r="AH194" i="4"/>
  <c r="AI71" i="4"/>
  <c r="AS29" i="4"/>
  <c r="X29" i="4"/>
  <c r="X236" i="4"/>
  <c r="AY71" i="4"/>
  <c r="S71" i="4"/>
  <c r="BI29" i="4"/>
  <c r="AX29" i="4"/>
  <c r="AN29" i="4"/>
  <c r="AC29" i="4"/>
  <c r="R29" i="4"/>
  <c r="F16" i="3"/>
  <c r="F17" i="3" s="1"/>
  <c r="AS236" i="4"/>
  <c r="AA71" i="4"/>
  <c r="BB29" i="4"/>
  <c r="J29" i="4"/>
  <c r="AR29" i="4"/>
  <c r="AT278" i="4"/>
  <c r="R194" i="4"/>
  <c r="AG29" i="4"/>
  <c r="BG71" i="4"/>
  <c r="V29" i="4"/>
  <c r="Q11" i="4"/>
  <c r="P8" i="4"/>
  <c r="H12" i="3"/>
  <c r="O231" i="4"/>
  <c r="O357" i="4"/>
  <c r="K363" i="4" l="1"/>
  <c r="K279" i="4"/>
  <c r="K195" i="4"/>
  <c r="K30" i="4"/>
  <c r="K321" i="4"/>
  <c r="K237" i="4"/>
  <c r="K113" i="4"/>
  <c r="K72" i="4"/>
  <c r="K154" i="4"/>
  <c r="O234" i="4"/>
  <c r="I12" i="3"/>
  <c r="O318" i="4"/>
  <c r="W159" i="4"/>
  <c r="O159" i="4"/>
  <c r="O162" i="4" s="1"/>
  <c r="J118" i="4"/>
  <c r="BG159" i="4"/>
  <c r="BG162" i="4" s="1"/>
  <c r="AL159" i="4"/>
  <c r="AD159" i="4"/>
  <c r="AA118" i="4"/>
  <c r="S118" i="4"/>
  <c r="AE118" i="4"/>
  <c r="BI159" i="4"/>
  <c r="BI162" i="4" s="1"/>
  <c r="BF118" i="4"/>
  <c r="BF121" i="4" s="1"/>
  <c r="AX118" i="4"/>
  <c r="X118" i="4"/>
  <c r="AP159" i="4"/>
  <c r="T159" i="4"/>
  <c r="J159" i="4"/>
  <c r="G118" i="4"/>
  <c r="AI159" i="4"/>
  <c r="Y159" i="4"/>
  <c r="Q159" i="4"/>
  <c r="N118" i="4"/>
  <c r="N121" i="4" s="1"/>
  <c r="AQ159" i="4"/>
  <c r="AF159" i="4"/>
  <c r="X159" i="4"/>
  <c r="AS118" i="4"/>
  <c r="AK118" i="4"/>
  <c r="L118" i="4"/>
  <c r="AY159" i="4"/>
  <c r="AX159" i="4"/>
  <c r="AM118" i="4"/>
  <c r="BH154" i="4"/>
  <c r="AZ154" i="4"/>
  <c r="AR154" i="4"/>
  <c r="AJ154" i="4"/>
  <c r="AB154" i="4"/>
  <c r="T154" i="4"/>
  <c r="J154" i="4"/>
  <c r="BE113" i="4"/>
  <c r="AW113" i="4"/>
  <c r="AO113" i="4"/>
  <c r="AG113" i="4"/>
  <c r="Y113" i="4"/>
  <c r="Q113" i="4"/>
  <c r="G113" i="4"/>
  <c r="AK113" i="4"/>
  <c r="AE154" i="4"/>
  <c r="J113" i="4"/>
  <c r="BG154" i="4"/>
  <c r="AY154" i="4"/>
  <c r="AQ154" i="4"/>
  <c r="AI154" i="4"/>
  <c r="AA154" i="4"/>
  <c r="S154" i="4"/>
  <c r="I154" i="4"/>
  <c r="BD113" i="4"/>
  <c r="AV113" i="4"/>
  <c r="AN113" i="4"/>
  <c r="AF113" i="4"/>
  <c r="X113" i="4"/>
  <c r="P113" i="4"/>
  <c r="AF154" i="4"/>
  <c r="U113" i="4"/>
  <c r="O154" i="4"/>
  <c r="O156" i="4" s="1"/>
  <c r="O157" i="4" s="1"/>
  <c r="AJ113" i="4"/>
  <c r="BF154" i="4"/>
  <c r="AX154" i="4"/>
  <c r="AP154" i="4"/>
  <c r="AH154" i="4"/>
  <c r="Z154" i="4"/>
  <c r="R154" i="4"/>
  <c r="H154" i="4"/>
  <c r="BC113" i="4"/>
  <c r="AU113" i="4"/>
  <c r="AM113" i="4"/>
  <c r="AE113" i="4"/>
  <c r="W113" i="4"/>
  <c r="O113" i="4"/>
  <c r="O115" i="4" s="1"/>
  <c r="O116" i="4" s="1"/>
  <c r="X154" i="4"/>
  <c r="AC113" i="4"/>
  <c r="AM154" i="4"/>
  <c r="AZ113" i="4"/>
  <c r="BE154" i="4"/>
  <c r="AW154" i="4"/>
  <c r="AO154" i="4"/>
  <c r="AG154" i="4"/>
  <c r="Y154" i="4"/>
  <c r="Q154" i="4"/>
  <c r="G154" i="4"/>
  <c r="BB113" i="4"/>
  <c r="AT113" i="4"/>
  <c r="AL113" i="4"/>
  <c r="AD113" i="4"/>
  <c r="V113" i="4"/>
  <c r="N113" i="4"/>
  <c r="N115" i="4" s="1"/>
  <c r="AN154" i="4"/>
  <c r="BI113" i="4"/>
  <c r="L113" i="4"/>
  <c r="W154" i="4"/>
  <c r="BH113" i="4"/>
  <c r="T113" i="4"/>
  <c r="BB154" i="4"/>
  <c r="AT154" i="4"/>
  <c r="AL154" i="4"/>
  <c r="AD154" i="4"/>
  <c r="V154" i="4"/>
  <c r="N154" i="4"/>
  <c r="N156" i="4" s="1"/>
  <c r="BG113" i="4"/>
  <c r="AY113" i="4"/>
  <c r="AQ113" i="4"/>
  <c r="AI113" i="4"/>
  <c r="AA113" i="4"/>
  <c r="S113" i="4"/>
  <c r="I113" i="4"/>
  <c r="AV154" i="4"/>
  <c r="P154" i="4"/>
  <c r="AS113" i="4"/>
  <c r="AU154" i="4"/>
  <c r="AB113" i="4"/>
  <c r="BI154" i="4"/>
  <c r="BA154" i="4"/>
  <c r="AS154" i="4"/>
  <c r="AK154" i="4"/>
  <c r="AC154" i="4"/>
  <c r="U154" i="4"/>
  <c r="L154" i="4"/>
  <c r="BF113" i="4"/>
  <c r="AX113" i="4"/>
  <c r="AP113" i="4"/>
  <c r="AH113" i="4"/>
  <c r="Z113" i="4"/>
  <c r="R113" i="4"/>
  <c r="H113" i="4"/>
  <c r="BD154" i="4"/>
  <c r="BA113" i="4"/>
  <c r="BC154" i="4"/>
  <c r="AR113" i="4"/>
  <c r="BF368" i="4"/>
  <c r="BF371" i="4" s="1"/>
  <c r="BB368" i="4"/>
  <c r="BB371" i="4" s="1"/>
  <c r="AX368" i="4"/>
  <c r="AP368" i="4"/>
  <c r="AL368" i="4"/>
  <c r="AH368" i="4"/>
  <c r="Z368" i="4"/>
  <c r="V368" i="4"/>
  <c r="R368" i="4"/>
  <c r="H368" i="4"/>
  <c r="BH368" i="4"/>
  <c r="BH371" i="4" s="1"/>
  <c r="BC368" i="4"/>
  <c r="BC371" i="4" s="1"/>
  <c r="AR368" i="4"/>
  <c r="AM368" i="4"/>
  <c r="AG368" i="4"/>
  <c r="W368" i="4"/>
  <c r="Q368" i="4"/>
  <c r="J368" i="4"/>
  <c r="BD368" i="4"/>
  <c r="BD371" i="4" s="1"/>
  <c r="AY368" i="4"/>
  <c r="AS368" i="4"/>
  <c r="AI368" i="4"/>
  <c r="AC368" i="4"/>
  <c r="X368" i="4"/>
  <c r="L368" i="4"/>
  <c r="BA368" i="4"/>
  <c r="BA371" i="4" s="1"/>
  <c r="AQ368" i="4"/>
  <c r="U368" i="4"/>
  <c r="I368" i="4"/>
  <c r="BE368" i="4"/>
  <c r="BE371" i="4" s="1"/>
  <c r="AJ368" i="4"/>
  <c r="Y368" i="4"/>
  <c r="O368" i="4"/>
  <c r="T368" i="4"/>
  <c r="AV368" i="4"/>
  <c r="AA368" i="4"/>
  <c r="BF326" i="4"/>
  <c r="BF329" i="4" s="1"/>
  <c r="BB326" i="4"/>
  <c r="BB329" i="4" s="1"/>
  <c r="AX326" i="4"/>
  <c r="AX329" i="4" s="1"/>
  <c r="AP326" i="4"/>
  <c r="AL326" i="4"/>
  <c r="AH326" i="4"/>
  <c r="Z326" i="4"/>
  <c r="V326" i="4"/>
  <c r="R326" i="4"/>
  <c r="H326" i="4"/>
  <c r="AZ368" i="4"/>
  <c r="AZ371" i="4" s="1"/>
  <c r="G368" i="4"/>
  <c r="AZ326" i="4"/>
  <c r="AZ329" i="4" s="1"/>
  <c r="AU326" i="4"/>
  <c r="AO326" i="4"/>
  <c r="AE326" i="4"/>
  <c r="Y326" i="4"/>
  <c r="T326" i="4"/>
  <c r="G326" i="4"/>
  <c r="BI284" i="4"/>
  <c r="BI287" i="4" s="1"/>
  <c r="BE284" i="4"/>
  <c r="BE287" i="4" s="1"/>
  <c r="AW284" i="4"/>
  <c r="AW287" i="4" s="1"/>
  <c r="AS284" i="4"/>
  <c r="AO284" i="4"/>
  <c r="AG284" i="4"/>
  <c r="AC284" i="4"/>
  <c r="Y284" i="4"/>
  <c r="Q284" i="4"/>
  <c r="L284" i="4"/>
  <c r="G284" i="4"/>
  <c r="BG326" i="4"/>
  <c r="BG329" i="4" s="1"/>
  <c r="BA326" i="4"/>
  <c r="BA329" i="4" s="1"/>
  <c r="AV326" i="4"/>
  <c r="AV329" i="4" s="1"/>
  <c r="AK326" i="4"/>
  <c r="AF326" i="4"/>
  <c r="AA326" i="4"/>
  <c r="P326" i="4"/>
  <c r="I326" i="4"/>
  <c r="BG368" i="4"/>
  <c r="BG371" i="4" s="1"/>
  <c r="AS326" i="4"/>
  <c r="AI326" i="4"/>
  <c r="X326" i="4"/>
  <c r="BG284" i="4"/>
  <c r="BG287" i="4" s="1"/>
  <c r="BB284" i="4"/>
  <c r="BB287" i="4" s="1"/>
  <c r="AV284" i="4"/>
  <c r="AV287" i="4" s="1"/>
  <c r="AL284" i="4"/>
  <c r="AF284" i="4"/>
  <c r="AA284" i="4"/>
  <c r="P284" i="4"/>
  <c r="I284" i="4"/>
  <c r="BH242" i="4"/>
  <c r="BH245" i="4" s="1"/>
  <c r="AZ242" i="4"/>
  <c r="AZ245" i="4" s="1"/>
  <c r="AV242" i="4"/>
  <c r="AV245" i="4" s="1"/>
  <c r="AR242" i="4"/>
  <c r="AJ242" i="4"/>
  <c r="AF242" i="4"/>
  <c r="AB242" i="4"/>
  <c r="T242" i="4"/>
  <c r="P242" i="4"/>
  <c r="J242" i="4"/>
  <c r="AW326" i="4"/>
  <c r="AW329" i="4" s="1"/>
  <c r="AM326" i="4"/>
  <c r="AB326" i="4"/>
  <c r="BH284" i="4"/>
  <c r="BH287" i="4" s="1"/>
  <c r="BC284" i="4"/>
  <c r="BC287" i="4" s="1"/>
  <c r="AX284" i="4"/>
  <c r="AX287" i="4" s="1"/>
  <c r="AM284" i="4"/>
  <c r="AH284" i="4"/>
  <c r="AB284" i="4"/>
  <c r="R284" i="4"/>
  <c r="J284" i="4"/>
  <c r="AY326" i="4"/>
  <c r="AY329" i="4" s="1"/>
  <c r="BD284" i="4"/>
  <c r="BD287" i="4" s="1"/>
  <c r="AT284" i="4"/>
  <c r="AI284" i="4"/>
  <c r="N284" i="4"/>
  <c r="BE242" i="4"/>
  <c r="BE245" i="4" s="1"/>
  <c r="AY242" i="4"/>
  <c r="AY245" i="4" s="1"/>
  <c r="AO242" i="4"/>
  <c r="AI242" i="4"/>
  <c r="AD242" i="4"/>
  <c r="S242" i="4"/>
  <c r="N242" i="4"/>
  <c r="N245" i="4" s="1"/>
  <c r="G242" i="4"/>
  <c r="BE200" i="4"/>
  <c r="BE203" i="4" s="1"/>
  <c r="BA200" i="4"/>
  <c r="BA203" i="4" s="1"/>
  <c r="AW200" i="4"/>
  <c r="AW203" i="4" s="1"/>
  <c r="AO200" i="4"/>
  <c r="AK200" i="4"/>
  <c r="AG200" i="4"/>
  <c r="Y200" i="4"/>
  <c r="U200" i="4"/>
  <c r="Q200" i="4"/>
  <c r="G200" i="4"/>
  <c r="BC326" i="4"/>
  <c r="BC329" i="4" s="1"/>
  <c r="AG326" i="4"/>
  <c r="BF284" i="4"/>
  <c r="BF287" i="4" s="1"/>
  <c r="AU284" i="4"/>
  <c r="AJ284" i="4"/>
  <c r="O284" i="4"/>
  <c r="BF242" i="4"/>
  <c r="BF245" i="4" s="1"/>
  <c r="BA242" i="4"/>
  <c r="BA245" i="4" s="1"/>
  <c r="AP242" i="4"/>
  <c r="AK242" i="4"/>
  <c r="AE242" i="4"/>
  <c r="U242" i="4"/>
  <c r="O242" i="4"/>
  <c r="H242" i="4"/>
  <c r="BB200" i="4"/>
  <c r="BB203" i="4" s="1"/>
  <c r="AX200" i="4"/>
  <c r="AX203" i="4" s="1"/>
  <c r="AT200" i="4"/>
  <c r="AL200" i="4"/>
  <c r="AH200" i="4"/>
  <c r="AD200" i="4"/>
  <c r="V200" i="4"/>
  <c r="R200" i="4"/>
  <c r="N200" i="4"/>
  <c r="N203" i="4" s="1"/>
  <c r="AN326" i="4"/>
  <c r="AY284" i="4"/>
  <c r="AY287" i="4" s="1"/>
  <c r="AD284" i="4"/>
  <c r="AS242" i="4"/>
  <c r="AH242" i="4"/>
  <c r="W242" i="4"/>
  <c r="BC200" i="4"/>
  <c r="BC203" i="4" s="1"/>
  <c r="AU200" i="4"/>
  <c r="AM200" i="4"/>
  <c r="W200" i="4"/>
  <c r="O200" i="4"/>
  <c r="BF77" i="4"/>
  <c r="BF80" i="4" s="1"/>
  <c r="AX77" i="4"/>
  <c r="AX80" i="4" s="1"/>
  <c r="AT77" i="4"/>
  <c r="AP77" i="4"/>
  <c r="AH77" i="4"/>
  <c r="AD77" i="4"/>
  <c r="Z77" i="4"/>
  <c r="R77" i="4"/>
  <c r="N77" i="4"/>
  <c r="H77" i="4"/>
  <c r="AZ284" i="4"/>
  <c r="AZ287" i="4" s="1"/>
  <c r="AE284" i="4"/>
  <c r="H284" i="4"/>
  <c r="AW242" i="4"/>
  <c r="AW245" i="4" s="1"/>
  <c r="AL242" i="4"/>
  <c r="AA242" i="4"/>
  <c r="Q242" i="4"/>
  <c r="BD200" i="4"/>
  <c r="BD203" i="4" s="1"/>
  <c r="AV200" i="4"/>
  <c r="AV203" i="4" s="1"/>
  <c r="AN200" i="4"/>
  <c r="AF200" i="4"/>
  <c r="X200" i="4"/>
  <c r="P200" i="4"/>
  <c r="BG77" i="4"/>
  <c r="BG80" i="4" s="1"/>
  <c r="BC77" i="4"/>
  <c r="BC80" i="4" s="1"/>
  <c r="AY77" i="4"/>
  <c r="AY80" i="4" s="1"/>
  <c r="AU77" i="4"/>
  <c r="AQ77" i="4"/>
  <c r="AM77" i="4"/>
  <c r="AI77" i="4"/>
  <c r="AE77" i="4"/>
  <c r="AA77" i="4"/>
  <c r="W77" i="4"/>
  <c r="S77" i="4"/>
  <c r="O77" i="4"/>
  <c r="O80" i="4" s="1"/>
  <c r="I77" i="4"/>
  <c r="BG35" i="4"/>
  <c r="BG38" i="4" s="1"/>
  <c r="BC35" i="4"/>
  <c r="BC38" i="4" s="1"/>
  <c r="AY35" i="4"/>
  <c r="AU35" i="4"/>
  <c r="AQ35" i="4"/>
  <c r="AM35" i="4"/>
  <c r="AI35" i="4"/>
  <c r="AE35" i="4"/>
  <c r="AA35" i="4"/>
  <c r="W35" i="4"/>
  <c r="S35" i="4"/>
  <c r="O35" i="4"/>
  <c r="I35" i="4"/>
  <c r="AE368" i="4"/>
  <c r="W326" i="4"/>
  <c r="AN284" i="4"/>
  <c r="AX242" i="4"/>
  <c r="AX245" i="4" s="1"/>
  <c r="AC242" i="4"/>
  <c r="AZ200" i="4"/>
  <c r="AZ203" i="4" s="1"/>
  <c r="AJ200" i="4"/>
  <c r="T200" i="4"/>
  <c r="BE77" i="4"/>
  <c r="BE80" i="4" s="1"/>
  <c r="AW77" i="4"/>
  <c r="AW80" i="4" s="1"/>
  <c r="AO77" i="4"/>
  <c r="AG77" i="4"/>
  <c r="Y77" i="4"/>
  <c r="Q77" i="4"/>
  <c r="G77" i="4"/>
  <c r="BH35" i="4"/>
  <c r="BH38" i="4" s="1"/>
  <c r="BB35" i="4"/>
  <c r="BB38" i="4" s="1"/>
  <c r="AW35" i="4"/>
  <c r="AR35" i="4"/>
  <c r="AL35" i="4"/>
  <c r="AG35" i="4"/>
  <c r="AB35" i="4"/>
  <c r="V35" i="4"/>
  <c r="Q35" i="4"/>
  <c r="J35" i="4"/>
  <c r="S326" i="4"/>
  <c r="T284" i="4"/>
  <c r="AY200" i="4"/>
  <c r="AY203" i="4" s="1"/>
  <c r="S200" i="4"/>
  <c r="AV77" i="4"/>
  <c r="AV80" i="4" s="1"/>
  <c r="AF77" i="4"/>
  <c r="P77" i="4"/>
  <c r="AQ242" i="4"/>
  <c r="V242" i="4"/>
  <c r="BD77" i="4"/>
  <c r="BD80" i="4" s="1"/>
  <c r="AN77" i="4"/>
  <c r="X77" i="4"/>
  <c r="BI326" i="4"/>
  <c r="BI329" i="4" s="1"/>
  <c r="AP284" i="4"/>
  <c r="BB242" i="4"/>
  <c r="BB245" i="4" s="1"/>
  <c r="AG242" i="4"/>
  <c r="I242" i="4"/>
  <c r="BG200" i="4"/>
  <c r="BG203" i="4" s="1"/>
  <c r="AQ200" i="4"/>
  <c r="AA200" i="4"/>
  <c r="I200" i="4"/>
  <c r="BH77" i="4"/>
  <c r="BH80" i="4" s="1"/>
  <c r="AZ77" i="4"/>
  <c r="AZ80" i="4" s="1"/>
  <c r="AR77" i="4"/>
  <c r="AJ77" i="4"/>
  <c r="AB77" i="4"/>
  <c r="T77" i="4"/>
  <c r="J77" i="4"/>
  <c r="BI35" i="4"/>
  <c r="BI38" i="4" s="1"/>
  <c r="BD35" i="4"/>
  <c r="BD38" i="4" s="1"/>
  <c r="AX35" i="4"/>
  <c r="AS35" i="4"/>
  <c r="AN35" i="4"/>
  <c r="AH35" i="4"/>
  <c r="AC35" i="4"/>
  <c r="X35" i="4"/>
  <c r="R35" i="4"/>
  <c r="L35" i="4"/>
  <c r="AI200" i="4"/>
  <c r="BI242" i="4"/>
  <c r="BI245" i="4" s="1"/>
  <c r="AR200" i="4"/>
  <c r="AK77" i="4"/>
  <c r="AZ35" i="4"/>
  <c r="AZ38" i="4" s="1"/>
  <c r="AO35" i="4"/>
  <c r="AD35" i="4"/>
  <c r="T35" i="4"/>
  <c r="G35" i="4"/>
  <c r="AV35" i="4"/>
  <c r="P35" i="4"/>
  <c r="AM242" i="4"/>
  <c r="AB200" i="4"/>
  <c r="BI77" i="4"/>
  <c r="BI80" i="4" s="1"/>
  <c r="AC77" i="4"/>
  <c r="BF35" i="4"/>
  <c r="BF38" i="4" s="1"/>
  <c r="AK35" i="4"/>
  <c r="Z35" i="4"/>
  <c r="BH200" i="4"/>
  <c r="BH203" i="4" s="1"/>
  <c r="AS77" i="4"/>
  <c r="L77" i="4"/>
  <c r="BA35" i="4"/>
  <c r="BA38" i="4" s="1"/>
  <c r="AP35" i="4"/>
  <c r="AF35" i="4"/>
  <c r="U35" i="4"/>
  <c r="H35" i="4"/>
  <c r="Y35" i="4"/>
  <c r="S284" i="4"/>
  <c r="BA77" i="4"/>
  <c r="BA80" i="4" s="1"/>
  <c r="N35" i="4"/>
  <c r="R242" i="4"/>
  <c r="AT35" i="4"/>
  <c r="U77" i="4"/>
  <c r="J200" i="4"/>
  <c r="AJ35" i="4"/>
  <c r="BE35" i="4"/>
  <c r="BE38" i="4" s="1"/>
  <c r="N24" i="4"/>
  <c r="P67" i="4"/>
  <c r="P13" i="4"/>
  <c r="P24" i="4" s="1"/>
  <c r="P231" i="4"/>
  <c r="N274" i="4"/>
  <c r="O316" i="4"/>
  <c r="P316" i="4" s="1"/>
  <c r="BI363" i="4"/>
  <c r="BE363" i="4"/>
  <c r="BA363" i="4"/>
  <c r="AW363" i="4"/>
  <c r="AS363" i="4"/>
  <c r="AO363" i="4"/>
  <c r="AK363" i="4"/>
  <c r="AG363" i="4"/>
  <c r="AC363" i="4"/>
  <c r="Y363" i="4"/>
  <c r="U363" i="4"/>
  <c r="Q363" i="4"/>
  <c r="L363" i="4"/>
  <c r="G363" i="4"/>
  <c r="BF363" i="4"/>
  <c r="BB363" i="4"/>
  <c r="AX363" i="4"/>
  <c r="AT363" i="4"/>
  <c r="AP363" i="4"/>
  <c r="AL363" i="4"/>
  <c r="AH363" i="4"/>
  <c r="AD363" i="4"/>
  <c r="Z363" i="4"/>
  <c r="V363" i="4"/>
  <c r="R363" i="4"/>
  <c r="N363" i="4"/>
  <c r="H363" i="4"/>
  <c r="BH363" i="4"/>
  <c r="AZ363" i="4"/>
  <c r="AR363" i="4"/>
  <c r="AJ363" i="4"/>
  <c r="AB363" i="4"/>
  <c r="T363" i="4"/>
  <c r="J363" i="4"/>
  <c r="BC363" i="4"/>
  <c r="AU363" i="4"/>
  <c r="AM363" i="4"/>
  <c r="AE363" i="4"/>
  <c r="W363" i="4"/>
  <c r="O363" i="4"/>
  <c r="BG363" i="4"/>
  <c r="AQ363" i="4"/>
  <c r="AA363" i="4"/>
  <c r="I363" i="4"/>
  <c r="AV363" i="4"/>
  <c r="AF363" i="4"/>
  <c r="P363" i="4"/>
  <c r="AN363" i="4"/>
  <c r="BF321" i="4"/>
  <c r="BB321" i="4"/>
  <c r="AX321" i="4"/>
  <c r="AT321" i="4"/>
  <c r="AP321" i="4"/>
  <c r="AL321" i="4"/>
  <c r="AH321" i="4"/>
  <c r="AD321" i="4"/>
  <c r="Z321" i="4"/>
  <c r="V321" i="4"/>
  <c r="R321" i="4"/>
  <c r="N321" i="4"/>
  <c r="N323" i="4" s="1"/>
  <c r="H321" i="4"/>
  <c r="AY363" i="4"/>
  <c r="S363" i="4"/>
  <c r="BE321" i="4"/>
  <c r="AZ321" i="4"/>
  <c r="AU321" i="4"/>
  <c r="AO321" i="4"/>
  <c r="AJ321" i="4"/>
  <c r="AE321" i="4"/>
  <c r="Y321" i="4"/>
  <c r="T321" i="4"/>
  <c r="O321" i="4"/>
  <c r="G321" i="4"/>
  <c r="BI279" i="4"/>
  <c r="BE279" i="4"/>
  <c r="BA279" i="4"/>
  <c r="AW279" i="4"/>
  <c r="AS279" i="4"/>
  <c r="AO279" i="4"/>
  <c r="AK279" i="4"/>
  <c r="AG279" i="4"/>
  <c r="AC279" i="4"/>
  <c r="Y279" i="4"/>
  <c r="U279" i="4"/>
  <c r="Q279" i="4"/>
  <c r="L279" i="4"/>
  <c r="G279" i="4"/>
  <c r="X363" i="4"/>
  <c r="BG321" i="4"/>
  <c r="BA321" i="4"/>
  <c r="AV321" i="4"/>
  <c r="AQ321" i="4"/>
  <c r="AK321" i="4"/>
  <c r="AF321" i="4"/>
  <c r="AA321" i="4"/>
  <c r="U321" i="4"/>
  <c r="P321" i="4"/>
  <c r="I321" i="4"/>
  <c r="BD363" i="4"/>
  <c r="BI321" i="4"/>
  <c r="AY321" i="4"/>
  <c r="AN321" i="4"/>
  <c r="AC321" i="4"/>
  <c r="S321" i="4"/>
  <c r="BG279" i="4"/>
  <c r="BB279" i="4"/>
  <c r="AV279" i="4"/>
  <c r="AQ279" i="4"/>
  <c r="AL279" i="4"/>
  <c r="AF279" i="4"/>
  <c r="AA279" i="4"/>
  <c r="V279" i="4"/>
  <c r="P279" i="4"/>
  <c r="I279" i="4"/>
  <c r="BH237" i="4"/>
  <c r="BD237" i="4"/>
  <c r="AZ237" i="4"/>
  <c r="AV237" i="4"/>
  <c r="AR237" i="4"/>
  <c r="AN237" i="4"/>
  <c r="AJ237" i="4"/>
  <c r="AF237" i="4"/>
  <c r="AB237" i="4"/>
  <c r="X237" i="4"/>
  <c r="T237" i="4"/>
  <c r="P237" i="4"/>
  <c r="J237" i="4"/>
  <c r="BC321" i="4"/>
  <c r="AR321" i="4"/>
  <c r="AG321" i="4"/>
  <c r="W321" i="4"/>
  <c r="J321" i="4"/>
  <c r="BH279" i="4"/>
  <c r="BC279" i="4"/>
  <c r="AX279" i="4"/>
  <c r="AR279" i="4"/>
  <c r="AM279" i="4"/>
  <c r="AH279" i="4"/>
  <c r="AB279" i="4"/>
  <c r="W279" i="4"/>
  <c r="R279" i="4"/>
  <c r="J279" i="4"/>
  <c r="AI363" i="4"/>
  <c r="AS321" i="4"/>
  <c r="X321" i="4"/>
  <c r="AY279" i="4"/>
  <c r="AN279" i="4"/>
  <c r="AD279" i="4"/>
  <c r="S279" i="4"/>
  <c r="BE237" i="4"/>
  <c r="AY237" i="4"/>
  <c r="AT237" i="4"/>
  <c r="AO237" i="4"/>
  <c r="AI237" i="4"/>
  <c r="AD237" i="4"/>
  <c r="Y237" i="4"/>
  <c r="S237" i="4"/>
  <c r="N237" i="4"/>
  <c r="N239" i="4" s="1"/>
  <c r="G237" i="4"/>
  <c r="BI195" i="4"/>
  <c r="BE195" i="4"/>
  <c r="BA195" i="4"/>
  <c r="AW195" i="4"/>
  <c r="AS195" i="4"/>
  <c r="AO195" i="4"/>
  <c r="AK195" i="4"/>
  <c r="AG195" i="4"/>
  <c r="AC195" i="4"/>
  <c r="Y195" i="4"/>
  <c r="U195" i="4"/>
  <c r="Q195" i="4"/>
  <c r="L195" i="4"/>
  <c r="G195" i="4"/>
  <c r="AW321" i="4"/>
  <c r="AB321" i="4"/>
  <c r="AZ279" i="4"/>
  <c r="AP279" i="4"/>
  <c r="AE279" i="4"/>
  <c r="T279" i="4"/>
  <c r="H279" i="4"/>
  <c r="BF237" i="4"/>
  <c r="BA237" i="4"/>
  <c r="AU237" i="4"/>
  <c r="AP237" i="4"/>
  <c r="AK237" i="4"/>
  <c r="AE237" i="4"/>
  <c r="Z237" i="4"/>
  <c r="U237" i="4"/>
  <c r="O237" i="4"/>
  <c r="H237" i="4"/>
  <c r="BF195" i="4"/>
  <c r="BB195" i="4"/>
  <c r="AX195" i="4"/>
  <c r="AT195" i="4"/>
  <c r="AP195" i="4"/>
  <c r="AL195" i="4"/>
  <c r="AH195" i="4"/>
  <c r="AD195" i="4"/>
  <c r="Z195" i="4"/>
  <c r="V195" i="4"/>
  <c r="R195" i="4"/>
  <c r="N195" i="4"/>
  <c r="N197" i="4" s="1"/>
  <c r="H195" i="4"/>
  <c r="BD321" i="4"/>
  <c r="L321" i="4"/>
  <c r="AT279" i="4"/>
  <c r="X279" i="4"/>
  <c r="BI237" i="4"/>
  <c r="AX237" i="4"/>
  <c r="AM237" i="4"/>
  <c r="AC237" i="4"/>
  <c r="R237" i="4"/>
  <c r="BC195" i="4"/>
  <c r="AU195" i="4"/>
  <c r="AM195" i="4"/>
  <c r="AE195" i="4"/>
  <c r="W195" i="4"/>
  <c r="O195" i="4"/>
  <c r="BF72" i="4"/>
  <c r="BB72" i="4"/>
  <c r="AX72" i="4"/>
  <c r="AT72" i="4"/>
  <c r="AP72" i="4"/>
  <c r="AL72" i="4"/>
  <c r="AH72" i="4"/>
  <c r="AD72" i="4"/>
  <c r="Z72" i="4"/>
  <c r="V72" i="4"/>
  <c r="R72" i="4"/>
  <c r="N72" i="4"/>
  <c r="H72" i="4"/>
  <c r="BH321" i="4"/>
  <c r="Q321" i="4"/>
  <c r="AU279" i="4"/>
  <c r="Z279" i="4"/>
  <c r="BB237" i="4"/>
  <c r="AQ237" i="4"/>
  <c r="AG237" i="4"/>
  <c r="V237" i="4"/>
  <c r="I237" i="4"/>
  <c r="BD195" i="4"/>
  <c r="AV195" i="4"/>
  <c r="AN195" i="4"/>
  <c r="AF195" i="4"/>
  <c r="X195" i="4"/>
  <c r="P195" i="4"/>
  <c r="BG72" i="4"/>
  <c r="BC72" i="4"/>
  <c r="AY72" i="4"/>
  <c r="AU72" i="4"/>
  <c r="AQ72" i="4"/>
  <c r="AM72" i="4"/>
  <c r="AI72" i="4"/>
  <c r="AE72" i="4"/>
  <c r="AA72" i="4"/>
  <c r="W72" i="4"/>
  <c r="S72" i="4"/>
  <c r="O72" i="4"/>
  <c r="O74" i="4" s="1"/>
  <c r="O75" i="4" s="1"/>
  <c r="O84" i="4" s="1"/>
  <c r="I72" i="4"/>
  <c r="BI30" i="4"/>
  <c r="BE30" i="4"/>
  <c r="BA30" i="4"/>
  <c r="AW30" i="4"/>
  <c r="AS30" i="4"/>
  <c r="AO30" i="4"/>
  <c r="AK30" i="4"/>
  <c r="AG30" i="4"/>
  <c r="AC30" i="4"/>
  <c r="Y30" i="4"/>
  <c r="U30" i="4"/>
  <c r="Q30" i="4"/>
  <c r="L30" i="4"/>
  <c r="G30" i="4"/>
  <c r="BD279" i="4"/>
  <c r="N279" i="4"/>
  <c r="AS237" i="4"/>
  <c r="W237" i="4"/>
  <c r="AZ195" i="4"/>
  <c r="AJ195" i="4"/>
  <c r="T195" i="4"/>
  <c r="BE72" i="4"/>
  <c r="AW72" i="4"/>
  <c r="AO72" i="4"/>
  <c r="AG72" i="4"/>
  <c r="Y72" i="4"/>
  <c r="Q72" i="4"/>
  <c r="G72" i="4"/>
  <c r="BD30" i="4"/>
  <c r="AY30" i="4"/>
  <c r="AT30" i="4"/>
  <c r="AN30" i="4"/>
  <c r="AI30" i="4"/>
  <c r="AD30" i="4"/>
  <c r="X30" i="4"/>
  <c r="S30" i="4"/>
  <c r="N30" i="4"/>
  <c r="AJ279" i="4"/>
  <c r="AV72" i="4"/>
  <c r="AF72" i="4"/>
  <c r="P72" i="4"/>
  <c r="BG237" i="4"/>
  <c r="AL237" i="4"/>
  <c r="Q237" i="4"/>
  <c r="AY195" i="4"/>
  <c r="AI321" i="4"/>
  <c r="BF279" i="4"/>
  <c r="O279" i="4"/>
  <c r="AW237" i="4"/>
  <c r="AA237" i="4"/>
  <c r="BG195" i="4"/>
  <c r="AQ195" i="4"/>
  <c r="AA195" i="4"/>
  <c r="I195" i="4"/>
  <c r="BH72" i="4"/>
  <c r="AZ72" i="4"/>
  <c r="AR72" i="4"/>
  <c r="AJ72" i="4"/>
  <c r="AB72" i="4"/>
  <c r="T72" i="4"/>
  <c r="J72" i="4"/>
  <c r="BF30" i="4"/>
  <c r="AZ30" i="4"/>
  <c r="AU30" i="4"/>
  <c r="AP30" i="4"/>
  <c r="AJ30" i="4"/>
  <c r="AE30" i="4"/>
  <c r="Z30" i="4"/>
  <c r="T30" i="4"/>
  <c r="O30" i="4"/>
  <c r="H30" i="4"/>
  <c r="AI195" i="4"/>
  <c r="S195" i="4"/>
  <c r="BD72" i="4"/>
  <c r="AN72" i="4"/>
  <c r="X72" i="4"/>
  <c r="AH237" i="4"/>
  <c r="BH195" i="4"/>
  <c r="BA72" i="4"/>
  <c r="U72" i="4"/>
  <c r="BG30" i="4"/>
  <c r="AV30" i="4"/>
  <c r="AL30" i="4"/>
  <c r="AA30" i="4"/>
  <c r="P30" i="4"/>
  <c r="BC30" i="4"/>
  <c r="AR30" i="4"/>
  <c r="AH30" i="4"/>
  <c r="W30" i="4"/>
  <c r="AI279" i="4"/>
  <c r="L237" i="4"/>
  <c r="AR195" i="4"/>
  <c r="AS72" i="4"/>
  <c r="L72" i="4"/>
  <c r="J30" i="4"/>
  <c r="AM321" i="4"/>
  <c r="BC237" i="4"/>
  <c r="J195" i="4"/>
  <c r="BI72" i="4"/>
  <c r="AC72" i="4"/>
  <c r="BH30" i="4"/>
  <c r="AX30" i="4"/>
  <c r="AM30" i="4"/>
  <c r="AB30" i="4"/>
  <c r="R30" i="4"/>
  <c r="AQ30" i="4"/>
  <c r="AF30" i="4"/>
  <c r="V30" i="4"/>
  <c r="AK72" i="4"/>
  <c r="BB30" i="4"/>
  <c r="I30" i="4"/>
  <c r="AB195" i="4"/>
  <c r="I13" i="3"/>
  <c r="O24" i="4"/>
  <c r="O190" i="4"/>
  <c r="P189" i="4"/>
  <c r="O232" i="4"/>
  <c r="P273" i="4"/>
  <c r="R11" i="4"/>
  <c r="Q8" i="4"/>
  <c r="Q22" i="4"/>
  <c r="Q19" i="4"/>
  <c r="Q21" i="4"/>
  <c r="Q17" i="4"/>
  <c r="Q18" i="4"/>
  <c r="Q14" i="4"/>
  <c r="N358" i="4"/>
  <c r="N375" i="4" s="1"/>
  <c r="K242" i="4" l="1"/>
  <c r="K118" i="4"/>
  <c r="K77" i="4"/>
  <c r="K159" i="4"/>
  <c r="K368" i="4"/>
  <c r="K200" i="4"/>
  <c r="K35" i="4"/>
  <c r="K326" i="4"/>
  <c r="K284" i="4"/>
  <c r="K160" i="4"/>
  <c r="K369" i="4"/>
  <c r="K285" i="4"/>
  <c r="K201" i="4"/>
  <c r="K327" i="4"/>
  <c r="K36" i="4"/>
  <c r="K243" i="4"/>
  <c r="K78" i="4"/>
  <c r="K119" i="4"/>
  <c r="AM159" i="4"/>
  <c r="BH118" i="4"/>
  <c r="BH121" i="4" s="1"/>
  <c r="AB118" i="4"/>
  <c r="I159" i="4"/>
  <c r="BB159" i="4"/>
  <c r="BB162" i="4" s="1"/>
  <c r="V159" i="4"/>
  <c r="AQ118" i="4"/>
  <c r="I118" i="4"/>
  <c r="BF159" i="4"/>
  <c r="BF162" i="4" s="1"/>
  <c r="BA159" i="4"/>
  <c r="BA162" i="4" s="1"/>
  <c r="U159" i="4"/>
  <c r="AP118" i="4"/>
  <c r="H118" i="4"/>
  <c r="BC118" i="4"/>
  <c r="BC121" i="4" s="1"/>
  <c r="AJ159" i="4"/>
  <c r="BE118" i="4"/>
  <c r="BE121" i="4" s="1"/>
  <c r="Y118" i="4"/>
  <c r="Z159" i="4"/>
  <c r="AO159" i="4"/>
  <c r="G159" i="4"/>
  <c r="AD118" i="4"/>
  <c r="AV118" i="4"/>
  <c r="AV159" i="4"/>
  <c r="AE159" i="4"/>
  <c r="AZ118" i="4"/>
  <c r="AZ121" i="4" s="1"/>
  <c r="T118" i="4"/>
  <c r="AF118" i="4"/>
  <c r="AT159" i="4"/>
  <c r="N159" i="4"/>
  <c r="N162" i="4" s="1"/>
  <c r="AI118" i="4"/>
  <c r="S159" i="4"/>
  <c r="H159" i="4"/>
  <c r="AS159" i="4"/>
  <c r="L159" i="4"/>
  <c r="AH118" i="4"/>
  <c r="AA159" i="4"/>
  <c r="BH159" i="4"/>
  <c r="BH162" i="4" s="1"/>
  <c r="AB159" i="4"/>
  <c r="AW118" i="4"/>
  <c r="Q118" i="4"/>
  <c r="AU118" i="4"/>
  <c r="AG159" i="4"/>
  <c r="BB118" i="4"/>
  <c r="BB121" i="4" s="1"/>
  <c r="V118" i="4"/>
  <c r="AH159" i="4"/>
  <c r="AN159" i="4"/>
  <c r="BI118" i="4"/>
  <c r="BI121" i="4" s="1"/>
  <c r="AC118" i="4"/>
  <c r="BD118" i="4"/>
  <c r="BD121" i="4" s="1"/>
  <c r="AT368" i="4"/>
  <c r="AD368" i="4"/>
  <c r="N368" i="4"/>
  <c r="N371" i="4" s="1"/>
  <c r="AW368" i="4"/>
  <c r="AB368" i="4"/>
  <c r="BI368" i="4"/>
  <c r="BI371" i="4" s="1"/>
  <c r="AN368" i="4"/>
  <c r="S368" i="4"/>
  <c r="AF368" i="4"/>
  <c r="AU368" i="4"/>
  <c r="AO368" i="4"/>
  <c r="AK368" i="4"/>
  <c r="AT326" i="4"/>
  <c r="AD326" i="4"/>
  <c r="N326" i="4"/>
  <c r="N329" i="4" s="1"/>
  <c r="BE326" i="4"/>
  <c r="BE329" i="4" s="1"/>
  <c r="AJ326" i="4"/>
  <c r="O326" i="4"/>
  <c r="BA284" i="4"/>
  <c r="BA287" i="4" s="1"/>
  <c r="AK284" i="4"/>
  <c r="U284" i="4"/>
  <c r="P368" i="4"/>
  <c r="AQ326" i="4"/>
  <c r="U326" i="4"/>
  <c r="BD326" i="4"/>
  <c r="BD329" i="4" s="1"/>
  <c r="L326" i="4"/>
  <c r="AQ284" i="4"/>
  <c r="V284" i="4"/>
  <c r="BD242" i="4"/>
  <c r="BD245" i="4" s="1"/>
  <c r="AN242" i="4"/>
  <c r="X242" i="4"/>
  <c r="BH326" i="4"/>
  <c r="BH329" i="4" s="1"/>
  <c r="Q326" i="4"/>
  <c r="AR284" i="4"/>
  <c r="W284" i="4"/>
  <c r="AC326" i="4"/>
  <c r="X284" i="4"/>
  <c r="AT242" i="4"/>
  <c r="Y242" i="4"/>
  <c r="BI200" i="4"/>
  <c r="BI203" i="4" s="1"/>
  <c r="AS200" i="4"/>
  <c r="AC200" i="4"/>
  <c r="L200" i="4"/>
  <c r="J326" i="4"/>
  <c r="Z284" i="4"/>
  <c r="AU242" i="4"/>
  <c r="Z242" i="4"/>
  <c r="BF200" i="4"/>
  <c r="BF203" i="4" s="1"/>
  <c r="AP200" i="4"/>
  <c r="Z200" i="4"/>
  <c r="H200" i="4"/>
  <c r="BC242" i="4"/>
  <c r="BC245" i="4" s="1"/>
  <c r="L242" i="4"/>
  <c r="AE200" i="4"/>
  <c r="BB77" i="4"/>
  <c r="BB80" i="4" s="1"/>
  <c r="AL77" i="4"/>
  <c r="V77" i="4"/>
  <c r="AR326" i="4"/>
  <c r="BG242" i="4"/>
  <c r="BG245" i="4" s="1"/>
  <c r="N291" i="4"/>
  <c r="O276" i="4"/>
  <c r="BA118" i="4"/>
  <c r="BA121" i="4" s="1"/>
  <c r="BD159" i="4"/>
  <c r="BD162" i="4" s="1"/>
  <c r="AL118" i="4"/>
  <c r="AW159" i="4"/>
  <c r="AG118" i="4"/>
  <c r="AR159" i="4"/>
  <c r="R118" i="4"/>
  <c r="AC159" i="4"/>
  <c r="P118" i="4"/>
  <c r="AY118" i="4"/>
  <c r="O118" i="4"/>
  <c r="O121" i="4" s="1"/>
  <c r="AJ118" i="4"/>
  <c r="AU159" i="4"/>
  <c r="O360" i="4"/>
  <c r="U118" i="4"/>
  <c r="P159" i="4"/>
  <c r="W118" i="4"/>
  <c r="AT118" i="4"/>
  <c r="BE159" i="4"/>
  <c r="BE162" i="4" s="1"/>
  <c r="AO118" i="4"/>
  <c r="AZ159" i="4"/>
  <c r="AZ162" i="4" s="1"/>
  <c r="Z118" i="4"/>
  <c r="AK159" i="4"/>
  <c r="AN118" i="4"/>
  <c r="BG118" i="4"/>
  <c r="BG121" i="4" s="1"/>
  <c r="R159" i="4"/>
  <c r="AR118" i="4"/>
  <c r="BC159" i="4"/>
  <c r="BC162" i="4" s="1"/>
  <c r="BF160" i="4"/>
  <c r="BF163" i="4" s="1"/>
  <c r="AX160" i="4"/>
  <c r="AP160" i="4"/>
  <c r="AH160" i="4"/>
  <c r="Z160" i="4"/>
  <c r="R160" i="4"/>
  <c r="H160" i="4"/>
  <c r="BC119" i="4"/>
  <c r="BC122" i="4" s="1"/>
  <c r="AU119" i="4"/>
  <c r="AM119" i="4"/>
  <c r="AE119" i="4"/>
  <c r="W119" i="4"/>
  <c r="O119" i="4"/>
  <c r="O122" i="4" s="1"/>
  <c r="AA119" i="4"/>
  <c r="AK160" i="4"/>
  <c r="L160" i="4"/>
  <c r="R119" i="4"/>
  <c r="BE160" i="4"/>
  <c r="BE163" i="4" s="1"/>
  <c r="AW160" i="4"/>
  <c r="AO160" i="4"/>
  <c r="AG160" i="4"/>
  <c r="Y160" i="4"/>
  <c r="Q160" i="4"/>
  <c r="G160" i="4"/>
  <c r="BB119" i="4"/>
  <c r="BB122" i="4" s="1"/>
  <c r="BB123" i="4" s="1"/>
  <c r="AT119" i="4"/>
  <c r="AL119" i="4"/>
  <c r="AD119" i="4"/>
  <c r="V119" i="4"/>
  <c r="N119" i="4"/>
  <c r="N122" i="4" s="1"/>
  <c r="AD160" i="4"/>
  <c r="AI119" i="4"/>
  <c r="AS160" i="4"/>
  <c r="Z119" i="4"/>
  <c r="BD160" i="4"/>
  <c r="BD163" i="4" s="1"/>
  <c r="BD164" i="4" s="1"/>
  <c r="AV160" i="4"/>
  <c r="AN160" i="4"/>
  <c r="AF160" i="4"/>
  <c r="X160" i="4"/>
  <c r="P160" i="4"/>
  <c r="BI119" i="4"/>
  <c r="BI122" i="4" s="1"/>
  <c r="BI123" i="4" s="1"/>
  <c r="BA119" i="4"/>
  <c r="BA122" i="4" s="1"/>
  <c r="BA123" i="4" s="1"/>
  <c r="AS119" i="4"/>
  <c r="AK119" i="4"/>
  <c r="AC119" i="4"/>
  <c r="U119" i="4"/>
  <c r="L119" i="4"/>
  <c r="V160" i="4"/>
  <c r="AY119" i="4"/>
  <c r="S119" i="4"/>
  <c r="BA160" i="4"/>
  <c r="BA163" i="4" s="1"/>
  <c r="BA164" i="4" s="1"/>
  <c r="AP119" i="4"/>
  <c r="BC160" i="4"/>
  <c r="BC163" i="4" s="1"/>
  <c r="AU160" i="4"/>
  <c r="AM160" i="4"/>
  <c r="AE160" i="4"/>
  <c r="W160" i="4"/>
  <c r="O160" i="4"/>
  <c r="O163" i="4" s="1"/>
  <c r="O164" i="4" s="1"/>
  <c r="BH119" i="4"/>
  <c r="BH122" i="4" s="1"/>
  <c r="BH123" i="4" s="1"/>
  <c r="AZ119" i="4"/>
  <c r="AZ122" i="4" s="1"/>
  <c r="AR119" i="4"/>
  <c r="AJ119" i="4"/>
  <c r="AB119" i="4"/>
  <c r="T119" i="4"/>
  <c r="J119" i="4"/>
  <c r="AL160" i="4"/>
  <c r="I119" i="4"/>
  <c r="U160" i="4"/>
  <c r="AH119" i="4"/>
  <c r="BB160" i="4"/>
  <c r="BB163" i="4" s="1"/>
  <c r="AT160" i="4"/>
  <c r="BH160" i="4"/>
  <c r="BH163" i="4" s="1"/>
  <c r="AZ160" i="4"/>
  <c r="AZ163" i="4" s="1"/>
  <c r="AZ164" i="4" s="1"/>
  <c r="AR160" i="4"/>
  <c r="AJ160" i="4"/>
  <c r="AB160" i="4"/>
  <c r="T160" i="4"/>
  <c r="J160" i="4"/>
  <c r="BE119" i="4"/>
  <c r="BE122" i="4" s="1"/>
  <c r="BE123" i="4" s="1"/>
  <c r="AW119" i="4"/>
  <c r="AO119" i="4"/>
  <c r="AG119" i="4"/>
  <c r="Y119" i="4"/>
  <c r="Q119" i="4"/>
  <c r="G119" i="4"/>
  <c r="N160" i="4"/>
  <c r="N163" i="4" s="1"/>
  <c r="AQ119" i="4"/>
  <c r="AC160" i="4"/>
  <c r="AX119" i="4"/>
  <c r="H119" i="4"/>
  <c r="BG160" i="4"/>
  <c r="BG163" i="4" s="1"/>
  <c r="BG164" i="4" s="1"/>
  <c r="AY160" i="4"/>
  <c r="AQ160" i="4"/>
  <c r="AI160" i="4"/>
  <c r="AA160" i="4"/>
  <c r="S160" i="4"/>
  <c r="I160" i="4"/>
  <c r="BD119" i="4"/>
  <c r="BD122" i="4" s="1"/>
  <c r="AV119" i="4"/>
  <c r="AN119" i="4"/>
  <c r="AF119" i="4"/>
  <c r="X119" i="4"/>
  <c r="P119" i="4"/>
  <c r="BG119" i="4"/>
  <c r="BG122" i="4" s="1"/>
  <c r="BG123" i="4" s="1"/>
  <c r="BI160" i="4"/>
  <c r="BI163" i="4" s="1"/>
  <c r="BI164" i="4" s="1"/>
  <c r="BF119" i="4"/>
  <c r="BF122" i="4" s="1"/>
  <c r="BF123" i="4" s="1"/>
  <c r="O166" i="4"/>
  <c r="P151" i="4"/>
  <c r="O125" i="4"/>
  <c r="P110" i="4"/>
  <c r="O287" i="4"/>
  <c r="O274" i="4"/>
  <c r="Q16" i="4"/>
  <c r="Q15" i="4"/>
  <c r="Q357" i="4"/>
  <c r="Q315" i="4"/>
  <c r="O245" i="4"/>
  <c r="O239" i="4"/>
  <c r="O240" i="4" s="1"/>
  <c r="O249" i="4" s="1"/>
  <c r="BI369" i="4"/>
  <c r="BI372" i="4" s="1"/>
  <c r="BI373" i="4" s="1"/>
  <c r="BE369" i="4"/>
  <c r="BE372" i="4" s="1"/>
  <c r="BE373" i="4" s="1"/>
  <c r="BA369" i="4"/>
  <c r="BA372" i="4" s="1"/>
  <c r="BA373" i="4" s="1"/>
  <c r="AW369" i="4"/>
  <c r="AS369" i="4"/>
  <c r="AO369" i="4"/>
  <c r="AK369" i="4"/>
  <c r="AG369" i="4"/>
  <c r="AC369" i="4"/>
  <c r="Y369" i="4"/>
  <c r="U369" i="4"/>
  <c r="Q369" i="4"/>
  <c r="L369" i="4"/>
  <c r="G369" i="4"/>
  <c r="BH369" i="4"/>
  <c r="BH372" i="4" s="1"/>
  <c r="BH373" i="4" s="1"/>
  <c r="BC369" i="4"/>
  <c r="BC372" i="4" s="1"/>
  <c r="BC373" i="4" s="1"/>
  <c r="AX369" i="4"/>
  <c r="AR369" i="4"/>
  <c r="AM369" i="4"/>
  <c r="AH369" i="4"/>
  <c r="AB369" i="4"/>
  <c r="W369" i="4"/>
  <c r="R369" i="4"/>
  <c r="J369" i="4"/>
  <c r="BD369" i="4"/>
  <c r="BD372" i="4" s="1"/>
  <c r="BD373" i="4" s="1"/>
  <c r="AY369" i="4"/>
  <c r="AT369" i="4"/>
  <c r="AN369" i="4"/>
  <c r="AI369" i="4"/>
  <c r="AD369" i="4"/>
  <c r="X369" i="4"/>
  <c r="S369" i="4"/>
  <c r="N369" i="4"/>
  <c r="N372" i="4" s="1"/>
  <c r="BB369" i="4"/>
  <c r="BB372" i="4" s="1"/>
  <c r="AQ369" i="4"/>
  <c r="AF369" i="4"/>
  <c r="V369" i="4"/>
  <c r="I369" i="4"/>
  <c r="BF369" i="4"/>
  <c r="BF372" i="4" s="1"/>
  <c r="BF373" i="4" s="1"/>
  <c r="AU369" i="4"/>
  <c r="AJ369" i="4"/>
  <c r="Z369" i="4"/>
  <c r="O369" i="4"/>
  <c r="AZ369" i="4"/>
  <c r="AZ372" i="4" s="1"/>
  <c r="AZ373" i="4" s="1"/>
  <c r="AE369" i="4"/>
  <c r="H369" i="4"/>
  <c r="BG369" i="4"/>
  <c r="BG372" i="4" s="1"/>
  <c r="BG373" i="4" s="1"/>
  <c r="AL369" i="4"/>
  <c r="P369" i="4"/>
  <c r="AA369" i="4"/>
  <c r="BI327" i="4"/>
  <c r="BI330" i="4" s="1"/>
  <c r="BI331" i="4" s="1"/>
  <c r="BE327" i="4"/>
  <c r="BE330" i="4" s="1"/>
  <c r="BA327" i="4"/>
  <c r="BA330" i="4" s="1"/>
  <c r="BA331" i="4" s="1"/>
  <c r="AW327" i="4"/>
  <c r="AW330" i="4" s="1"/>
  <c r="AW331" i="4" s="1"/>
  <c r="AS327" i="4"/>
  <c r="AO327" i="4"/>
  <c r="AK327" i="4"/>
  <c r="AG327" i="4"/>
  <c r="AC327" i="4"/>
  <c r="Y327" i="4"/>
  <c r="U327" i="4"/>
  <c r="Q327" i="4"/>
  <c r="L327" i="4"/>
  <c r="G327" i="4"/>
  <c r="AP369" i="4"/>
  <c r="T369" i="4"/>
  <c r="BF327" i="4"/>
  <c r="BF330" i="4" s="1"/>
  <c r="BF331" i="4" s="1"/>
  <c r="AZ327" i="4"/>
  <c r="AZ330" i="4" s="1"/>
  <c r="AZ331" i="4" s="1"/>
  <c r="AU327" i="4"/>
  <c r="AP327" i="4"/>
  <c r="AJ327" i="4"/>
  <c r="AE327" i="4"/>
  <c r="Z327" i="4"/>
  <c r="T327" i="4"/>
  <c r="O327" i="4"/>
  <c r="O330" i="4" s="1"/>
  <c r="H327" i="4"/>
  <c r="BH285" i="4"/>
  <c r="BH288" i="4" s="1"/>
  <c r="BH289" i="4" s="1"/>
  <c r="BD285" i="4"/>
  <c r="BD288" i="4" s="1"/>
  <c r="BD289" i="4" s="1"/>
  <c r="AZ285" i="4"/>
  <c r="AZ288" i="4" s="1"/>
  <c r="AZ289" i="4" s="1"/>
  <c r="AV285" i="4"/>
  <c r="AV288" i="4" s="1"/>
  <c r="AV289" i="4" s="1"/>
  <c r="AR285" i="4"/>
  <c r="AN285" i="4"/>
  <c r="AJ285" i="4"/>
  <c r="AF285" i="4"/>
  <c r="AB285" i="4"/>
  <c r="X285" i="4"/>
  <c r="T285" i="4"/>
  <c r="P285" i="4"/>
  <c r="J285" i="4"/>
  <c r="BH243" i="4"/>
  <c r="BH246" i="4" s="1"/>
  <c r="BD243" i="4"/>
  <c r="BD246" i="4" s="1"/>
  <c r="BD247" i="4" s="1"/>
  <c r="AZ243" i="4"/>
  <c r="AZ246" i="4" s="1"/>
  <c r="AZ247" i="4" s="1"/>
  <c r="AV243" i="4"/>
  <c r="AV246" i="4" s="1"/>
  <c r="AV247" i="4" s="1"/>
  <c r="AR243" i="4"/>
  <c r="AN243" i="4"/>
  <c r="AJ243" i="4"/>
  <c r="AF243" i="4"/>
  <c r="AB243" i="4"/>
  <c r="X243" i="4"/>
  <c r="T243" i="4"/>
  <c r="P243" i="4"/>
  <c r="J243" i="4"/>
  <c r="AV369" i="4"/>
  <c r="BG327" i="4"/>
  <c r="BG330" i="4" s="1"/>
  <c r="BG331" i="4" s="1"/>
  <c r="BB327" i="4"/>
  <c r="BB330" i="4" s="1"/>
  <c r="AV327" i="4"/>
  <c r="AV330" i="4" s="1"/>
  <c r="AV331" i="4" s="1"/>
  <c r="AQ327" i="4"/>
  <c r="AL327" i="4"/>
  <c r="AF327" i="4"/>
  <c r="AA327" i="4"/>
  <c r="V327" i="4"/>
  <c r="P327" i="4"/>
  <c r="I327" i="4"/>
  <c r="BD327" i="4"/>
  <c r="BD330" i="4" s="1"/>
  <c r="BD331" i="4" s="1"/>
  <c r="AT327" i="4"/>
  <c r="AI327" i="4"/>
  <c r="X327" i="4"/>
  <c r="N327" i="4"/>
  <c r="N330" i="4" s="1"/>
  <c r="BG285" i="4"/>
  <c r="BG288" i="4" s="1"/>
  <c r="BG289" i="4" s="1"/>
  <c r="BB285" i="4"/>
  <c r="BB288" i="4" s="1"/>
  <c r="BB289" i="4" s="1"/>
  <c r="AW285" i="4"/>
  <c r="AW288" i="4" s="1"/>
  <c r="AW289" i="4" s="1"/>
  <c r="AQ285" i="4"/>
  <c r="AL285" i="4"/>
  <c r="AG285" i="4"/>
  <c r="AA285" i="4"/>
  <c r="V285" i="4"/>
  <c r="Q285" i="4"/>
  <c r="I285" i="4"/>
  <c r="BG243" i="4"/>
  <c r="BG246" i="4" s="1"/>
  <c r="BG247" i="4" s="1"/>
  <c r="BB243" i="4"/>
  <c r="BB246" i="4" s="1"/>
  <c r="BB247" i="4" s="1"/>
  <c r="AW243" i="4"/>
  <c r="AW246" i="4" s="1"/>
  <c r="AW247" i="4" s="1"/>
  <c r="AQ243" i="4"/>
  <c r="AL243" i="4"/>
  <c r="AG243" i="4"/>
  <c r="AA243" i="4"/>
  <c r="V243" i="4"/>
  <c r="Q243" i="4"/>
  <c r="I243" i="4"/>
  <c r="BH327" i="4"/>
  <c r="BH330" i="4" s="1"/>
  <c r="AX327" i="4"/>
  <c r="AX330" i="4" s="1"/>
  <c r="AX331" i="4" s="1"/>
  <c r="AM327" i="4"/>
  <c r="AB327" i="4"/>
  <c r="R327" i="4"/>
  <c r="BI285" i="4"/>
  <c r="BI288" i="4" s="1"/>
  <c r="BI289" i="4" s="1"/>
  <c r="BC285" i="4"/>
  <c r="BC288" i="4" s="1"/>
  <c r="BC289" i="4" s="1"/>
  <c r="AX285" i="4"/>
  <c r="AX288" i="4" s="1"/>
  <c r="AX289" i="4" s="1"/>
  <c r="AS285" i="4"/>
  <c r="AM285" i="4"/>
  <c r="AH285" i="4"/>
  <c r="AC285" i="4"/>
  <c r="W285" i="4"/>
  <c r="R285" i="4"/>
  <c r="L285" i="4"/>
  <c r="AN327" i="4"/>
  <c r="S327" i="4"/>
  <c r="BE285" i="4"/>
  <c r="BE288" i="4" s="1"/>
  <c r="BE289" i="4" s="1"/>
  <c r="AT285" i="4"/>
  <c r="AI285" i="4"/>
  <c r="Y285" i="4"/>
  <c r="N285" i="4"/>
  <c r="N288" i="4" s="1"/>
  <c r="BF243" i="4"/>
  <c r="BF246" i="4" s="1"/>
  <c r="BF247" i="4" s="1"/>
  <c r="AY243" i="4"/>
  <c r="AY246" i="4" s="1"/>
  <c r="AY247" i="4" s="1"/>
  <c r="AS243" i="4"/>
  <c r="AK243" i="4"/>
  <c r="AD243" i="4"/>
  <c r="W243" i="4"/>
  <c r="O243" i="4"/>
  <c r="O246" i="4" s="1"/>
  <c r="G243" i="4"/>
  <c r="BH201" i="4"/>
  <c r="BH204" i="4" s="1"/>
  <c r="BH205" i="4" s="1"/>
  <c r="BD201" i="4"/>
  <c r="BD204" i="4" s="1"/>
  <c r="BD205" i="4" s="1"/>
  <c r="AZ201" i="4"/>
  <c r="AZ204" i="4" s="1"/>
  <c r="AZ205" i="4" s="1"/>
  <c r="AV201" i="4"/>
  <c r="AV204" i="4" s="1"/>
  <c r="AV205" i="4" s="1"/>
  <c r="AR201" i="4"/>
  <c r="AN201" i="4"/>
  <c r="AJ201" i="4"/>
  <c r="AF201" i="4"/>
  <c r="AB201" i="4"/>
  <c r="X201" i="4"/>
  <c r="T201" i="4"/>
  <c r="P201" i="4"/>
  <c r="J201" i="4"/>
  <c r="AR327" i="4"/>
  <c r="W327" i="4"/>
  <c r="BF285" i="4"/>
  <c r="BF288" i="4" s="1"/>
  <c r="BF289" i="4" s="1"/>
  <c r="AU285" i="4"/>
  <c r="AK285" i="4"/>
  <c r="Z285" i="4"/>
  <c r="O285" i="4"/>
  <c r="O288" i="4" s="1"/>
  <c r="BI243" i="4"/>
  <c r="BI246" i="4" s="1"/>
  <c r="BI247" i="4" s="1"/>
  <c r="BA243" i="4"/>
  <c r="BA246" i="4" s="1"/>
  <c r="BA247" i="4" s="1"/>
  <c r="AT243" i="4"/>
  <c r="AM243" i="4"/>
  <c r="AE243" i="4"/>
  <c r="Y243" i="4"/>
  <c r="R243" i="4"/>
  <c r="H243" i="4"/>
  <c r="BI201" i="4"/>
  <c r="BI204" i="4" s="1"/>
  <c r="BI205" i="4" s="1"/>
  <c r="BE201" i="4"/>
  <c r="BE204" i="4" s="1"/>
  <c r="BE205" i="4" s="1"/>
  <c r="BA201" i="4"/>
  <c r="BA204" i="4" s="1"/>
  <c r="BA205" i="4" s="1"/>
  <c r="AW201" i="4"/>
  <c r="AW204" i="4" s="1"/>
  <c r="AW205" i="4" s="1"/>
  <c r="AS201" i="4"/>
  <c r="AO201" i="4"/>
  <c r="AK201" i="4"/>
  <c r="AG201" i="4"/>
  <c r="AC201" i="4"/>
  <c r="Y201" i="4"/>
  <c r="U201" i="4"/>
  <c r="Q201" i="4"/>
  <c r="L201" i="4"/>
  <c r="G201" i="4"/>
  <c r="AD327" i="4"/>
  <c r="AO285" i="4"/>
  <c r="S285" i="4"/>
  <c r="BE243" i="4"/>
  <c r="BE246" i="4" s="1"/>
  <c r="BE247" i="4" s="1"/>
  <c r="AP243" i="4"/>
  <c r="AC243" i="4"/>
  <c r="N243" i="4"/>
  <c r="N246" i="4" s="1"/>
  <c r="BF201" i="4"/>
  <c r="BF204" i="4" s="1"/>
  <c r="AX201" i="4"/>
  <c r="AX204" i="4" s="1"/>
  <c r="AX205" i="4" s="1"/>
  <c r="AP201" i="4"/>
  <c r="AH201" i="4"/>
  <c r="Z201" i="4"/>
  <c r="R201" i="4"/>
  <c r="H201" i="4"/>
  <c r="BI78" i="4"/>
  <c r="BI81" i="4" s="1"/>
  <c r="BI82" i="4" s="1"/>
  <c r="BE78" i="4"/>
  <c r="BE81" i="4" s="1"/>
  <c r="BE82" i="4" s="1"/>
  <c r="BA78" i="4"/>
  <c r="BA81" i="4" s="1"/>
  <c r="BA82" i="4" s="1"/>
  <c r="AW78" i="4"/>
  <c r="AW81" i="4" s="1"/>
  <c r="AW82" i="4" s="1"/>
  <c r="AS78" i="4"/>
  <c r="AO78" i="4"/>
  <c r="AK78" i="4"/>
  <c r="AG78" i="4"/>
  <c r="AC78" i="4"/>
  <c r="Y78" i="4"/>
  <c r="U78" i="4"/>
  <c r="Q78" i="4"/>
  <c r="L78" i="4"/>
  <c r="G78" i="4"/>
  <c r="AH327" i="4"/>
  <c r="AP285" i="4"/>
  <c r="U285" i="4"/>
  <c r="AU243" i="4"/>
  <c r="AH243" i="4"/>
  <c r="S243" i="4"/>
  <c r="BG201" i="4"/>
  <c r="BG204" i="4" s="1"/>
  <c r="BG205" i="4" s="1"/>
  <c r="AY201" i="4"/>
  <c r="AY204" i="4" s="1"/>
  <c r="AY205" i="4" s="1"/>
  <c r="AQ201" i="4"/>
  <c r="AI201" i="4"/>
  <c r="AA201" i="4"/>
  <c r="S201" i="4"/>
  <c r="I201" i="4"/>
  <c r="BF78" i="4"/>
  <c r="BF81" i="4" s="1"/>
  <c r="BF82" i="4" s="1"/>
  <c r="BB78" i="4"/>
  <c r="BB81" i="4" s="1"/>
  <c r="BB82" i="4" s="1"/>
  <c r="AX78" i="4"/>
  <c r="AX81" i="4" s="1"/>
  <c r="AX82" i="4" s="1"/>
  <c r="AT78" i="4"/>
  <c r="AP78" i="4"/>
  <c r="AL78" i="4"/>
  <c r="AH78" i="4"/>
  <c r="AD78" i="4"/>
  <c r="Z78" i="4"/>
  <c r="V78" i="4"/>
  <c r="R78" i="4"/>
  <c r="N78" i="4"/>
  <c r="H78" i="4"/>
  <c r="BF36" i="4"/>
  <c r="BF39" i="4" s="1"/>
  <c r="BF40" i="4" s="1"/>
  <c r="BB36" i="4"/>
  <c r="BB39" i="4" s="1"/>
  <c r="BB40" i="4" s="1"/>
  <c r="AX36" i="4"/>
  <c r="AT36" i="4"/>
  <c r="AP36" i="4"/>
  <c r="AL36" i="4"/>
  <c r="AH36" i="4"/>
  <c r="AD36" i="4"/>
  <c r="Z36" i="4"/>
  <c r="V36" i="4"/>
  <c r="R36" i="4"/>
  <c r="N36" i="4"/>
  <c r="H36" i="4"/>
  <c r="BC327" i="4"/>
  <c r="BC330" i="4" s="1"/>
  <c r="BC331" i="4" s="1"/>
  <c r="AD285" i="4"/>
  <c r="AX243" i="4"/>
  <c r="AX246" i="4" s="1"/>
  <c r="AX247" i="4" s="1"/>
  <c r="U243" i="4"/>
  <c r="AU201" i="4"/>
  <c r="AE201" i="4"/>
  <c r="O201" i="4"/>
  <c r="O204" i="4" s="1"/>
  <c r="BH78" i="4"/>
  <c r="BH81" i="4" s="1"/>
  <c r="BH82" i="4" s="1"/>
  <c r="AZ78" i="4"/>
  <c r="AZ81" i="4" s="1"/>
  <c r="AZ82" i="4" s="1"/>
  <c r="AR78" i="4"/>
  <c r="AJ78" i="4"/>
  <c r="AB78" i="4"/>
  <c r="T78" i="4"/>
  <c r="J78" i="4"/>
  <c r="BH36" i="4"/>
  <c r="BH39" i="4" s="1"/>
  <c r="BH40" i="4" s="1"/>
  <c r="BC36" i="4"/>
  <c r="BC39" i="4" s="1"/>
  <c r="BC40" i="4" s="1"/>
  <c r="AW36" i="4"/>
  <c r="AR36" i="4"/>
  <c r="AM36" i="4"/>
  <c r="AG36" i="4"/>
  <c r="AB36" i="4"/>
  <c r="W36" i="4"/>
  <c r="Q36" i="4"/>
  <c r="J36" i="4"/>
  <c r="AY327" i="4"/>
  <c r="AY330" i="4" s="1"/>
  <c r="AY331" i="4" s="1"/>
  <c r="BA285" i="4"/>
  <c r="BA288" i="4" s="1"/>
  <c r="H285" i="4"/>
  <c r="AT201" i="4"/>
  <c r="BG78" i="4"/>
  <c r="BG81" i="4" s="1"/>
  <c r="BG82" i="4" s="1"/>
  <c r="AQ78" i="4"/>
  <c r="AA78" i="4"/>
  <c r="I78" i="4"/>
  <c r="AO243" i="4"/>
  <c r="L243" i="4"/>
  <c r="AD201" i="4"/>
  <c r="N201" i="4"/>
  <c r="N204" i="4" s="1"/>
  <c r="AY78" i="4"/>
  <c r="AY81" i="4" s="1"/>
  <c r="AY82" i="4" s="1"/>
  <c r="AI78" i="4"/>
  <c r="S78" i="4"/>
  <c r="AE285" i="4"/>
  <c r="BC243" i="4"/>
  <c r="BC246" i="4" s="1"/>
  <c r="Z243" i="4"/>
  <c r="BB201" i="4"/>
  <c r="BB204" i="4" s="1"/>
  <c r="BB205" i="4" s="1"/>
  <c r="AL201" i="4"/>
  <c r="V201" i="4"/>
  <c r="BC78" i="4"/>
  <c r="BC81" i="4" s="1"/>
  <c r="BC82" i="4" s="1"/>
  <c r="AU78" i="4"/>
  <c r="AM78" i="4"/>
  <c r="AE78" i="4"/>
  <c r="W78" i="4"/>
  <c r="O78" i="4"/>
  <c r="O81" i="4" s="1"/>
  <c r="O82" i="4" s="1"/>
  <c r="BI36" i="4"/>
  <c r="BI39" i="4" s="1"/>
  <c r="BI40" i="4" s="1"/>
  <c r="BD36" i="4"/>
  <c r="BD39" i="4" s="1"/>
  <c r="BD40" i="4" s="1"/>
  <c r="AY36" i="4"/>
  <c r="AS36" i="4"/>
  <c r="AN36" i="4"/>
  <c r="AI36" i="4"/>
  <c r="AC36" i="4"/>
  <c r="X36" i="4"/>
  <c r="S36" i="4"/>
  <c r="L36" i="4"/>
  <c r="AY285" i="4"/>
  <c r="AY288" i="4" s="1"/>
  <c r="AY289" i="4" s="1"/>
  <c r="BC201" i="4"/>
  <c r="BC204" i="4" s="1"/>
  <c r="BC205" i="4" s="1"/>
  <c r="AV78" i="4"/>
  <c r="AV81" i="4" s="1"/>
  <c r="AV82" i="4" s="1"/>
  <c r="P78" i="4"/>
  <c r="AZ36" i="4"/>
  <c r="AZ39" i="4" s="1"/>
  <c r="AZ40" i="4" s="1"/>
  <c r="AO36" i="4"/>
  <c r="AE36" i="4"/>
  <c r="T36" i="4"/>
  <c r="G36" i="4"/>
  <c r="BG36" i="4"/>
  <c r="BG39" i="4" s="1"/>
  <c r="BG40" i="4" s="1"/>
  <c r="AK36" i="4"/>
  <c r="P36" i="4"/>
  <c r="J327" i="4"/>
  <c r="G285" i="4"/>
  <c r="AM201" i="4"/>
  <c r="AN78" i="4"/>
  <c r="AV36" i="4"/>
  <c r="AA36" i="4"/>
  <c r="AI243" i="4"/>
  <c r="BD78" i="4"/>
  <c r="BD81" i="4" s="1"/>
  <c r="BD82" i="4" s="1"/>
  <c r="X78" i="4"/>
  <c r="BA36" i="4"/>
  <c r="BA39" i="4" s="1"/>
  <c r="BA40" i="4" s="1"/>
  <c r="AQ36" i="4"/>
  <c r="AF36" i="4"/>
  <c r="U36" i="4"/>
  <c r="I36" i="4"/>
  <c r="AF78" i="4"/>
  <c r="BE36" i="4"/>
  <c r="BE39" i="4" s="1"/>
  <c r="BE40" i="4" s="1"/>
  <c r="O36" i="4"/>
  <c r="AU36" i="4"/>
  <c r="W201" i="4"/>
  <c r="AJ36" i="4"/>
  <c r="Y36" i="4"/>
  <c r="P232" i="4"/>
  <c r="I14" i="3"/>
  <c r="O329" i="4"/>
  <c r="O323" i="4"/>
  <c r="O324" i="4" s="1"/>
  <c r="O333" i="4" s="1"/>
  <c r="Q231" i="4"/>
  <c r="Q273" i="4"/>
  <c r="P190" i="4"/>
  <c r="N25" i="4"/>
  <c r="N42" i="4" s="1"/>
  <c r="R315" i="4"/>
  <c r="R19" i="4"/>
  <c r="R15" i="4"/>
  <c r="Q20" i="4"/>
  <c r="P69" i="4"/>
  <c r="BH247" i="4"/>
  <c r="Q189" i="4"/>
  <c r="N365" i="4"/>
  <c r="Q66" i="4"/>
  <c r="Q13" i="4"/>
  <c r="R8" i="4"/>
  <c r="S11" i="4"/>
  <c r="P274" i="4"/>
  <c r="O358" i="4"/>
  <c r="O203" i="4"/>
  <c r="O197" i="4"/>
  <c r="O198" i="4" s="1"/>
  <c r="O207" i="4" s="1"/>
  <c r="N205" i="4"/>
  <c r="N287" i="4"/>
  <c r="N281" i="4"/>
  <c r="BB331" i="4"/>
  <c r="BB373" i="4"/>
  <c r="N164" i="4" l="1"/>
  <c r="BB164" i="4"/>
  <c r="BA289" i="4"/>
  <c r="BH331" i="4"/>
  <c r="BE331" i="4"/>
  <c r="BC247" i="4"/>
  <c r="N331" i="4"/>
  <c r="BH164" i="4"/>
  <c r="AZ123" i="4"/>
  <c r="O27" i="4"/>
  <c r="O32" i="4" s="1"/>
  <c r="O123" i="4"/>
  <c r="BD123" i="4"/>
  <c r="BE164" i="4"/>
  <c r="BF164" i="4"/>
  <c r="BF205" i="4"/>
  <c r="BC123" i="4"/>
  <c r="BC164" i="4"/>
  <c r="O281" i="4"/>
  <c r="O282" i="4" s="1"/>
  <c r="P276" i="4" s="1"/>
  <c r="P281" i="4" s="1"/>
  <c r="P282" i="4" s="1"/>
  <c r="P115" i="4"/>
  <c r="P121" i="4"/>
  <c r="P122" i="4"/>
  <c r="N123" i="4"/>
  <c r="P162" i="4"/>
  <c r="P156" i="4"/>
  <c r="P163" i="4"/>
  <c r="O291" i="4"/>
  <c r="P192" i="4"/>
  <c r="P204" i="4" s="1"/>
  <c r="P318" i="4"/>
  <c r="P323" i="4" s="1"/>
  <c r="O25" i="4"/>
  <c r="P25" i="4" s="1"/>
  <c r="O38" i="4"/>
  <c r="P80" i="4"/>
  <c r="P74" i="4"/>
  <c r="P81" i="4"/>
  <c r="R17" i="4"/>
  <c r="R22" i="4"/>
  <c r="R189" i="4"/>
  <c r="O331" i="4"/>
  <c r="N373" i="4"/>
  <c r="S17" i="4"/>
  <c r="S20" i="4"/>
  <c r="S19" i="4"/>
  <c r="S16" i="4"/>
  <c r="R66" i="4"/>
  <c r="R13" i="4"/>
  <c r="Q24" i="4"/>
  <c r="R20" i="4"/>
  <c r="R14" i="4"/>
  <c r="R357" i="4"/>
  <c r="Q232" i="4"/>
  <c r="O247" i="4"/>
  <c r="N247" i="4"/>
  <c r="N289" i="4"/>
  <c r="P358" i="4"/>
  <c r="Q358" i="4" s="1"/>
  <c r="O372" i="4"/>
  <c r="O365" i="4"/>
  <c r="O366" i="4" s="1"/>
  <c r="O375" i="4" s="1"/>
  <c r="O371" i="4"/>
  <c r="Q274" i="4"/>
  <c r="T11" i="4"/>
  <c r="S8" i="4"/>
  <c r="O205" i="4"/>
  <c r="Q67" i="4"/>
  <c r="Q190" i="4"/>
  <c r="O289" i="4"/>
  <c r="R16" i="4"/>
  <c r="R273" i="4"/>
  <c r="R18" i="4"/>
  <c r="R21" i="4"/>
  <c r="R231" i="4"/>
  <c r="P234" i="4"/>
  <c r="Q316" i="4"/>
  <c r="R316" i="4" s="1"/>
  <c r="O39" i="4" l="1"/>
  <c r="O40" i="4" s="1"/>
  <c r="P203" i="4"/>
  <c r="P205" i="4" s="1"/>
  <c r="P157" i="4"/>
  <c r="P164" i="4"/>
  <c r="P123" i="4"/>
  <c r="P116" i="4"/>
  <c r="P329" i="4"/>
  <c r="P287" i="4"/>
  <c r="P288" i="4"/>
  <c r="P197" i="4"/>
  <c r="P198" i="4" s="1"/>
  <c r="P291" i="4"/>
  <c r="Q276" i="4"/>
  <c r="Q288" i="4" s="1"/>
  <c r="P330" i="4"/>
  <c r="O373" i="4"/>
  <c r="P360" i="4"/>
  <c r="P372" i="4" s="1"/>
  <c r="S15" i="4"/>
  <c r="S66" i="4"/>
  <c r="S13" i="4"/>
  <c r="S357" i="4"/>
  <c r="P82" i="4"/>
  <c r="O33" i="4"/>
  <c r="O42" i="4" s="1"/>
  <c r="R274" i="4"/>
  <c r="U11" i="4"/>
  <c r="T8" i="4"/>
  <c r="P324" i="4"/>
  <c r="R358" i="4"/>
  <c r="R24" i="4"/>
  <c r="S18" i="4"/>
  <c r="S273" i="4"/>
  <c r="S22" i="4"/>
  <c r="S21" i="4"/>
  <c r="S231" i="4"/>
  <c r="S315" i="4"/>
  <c r="R232" i="4"/>
  <c r="P246" i="4"/>
  <c r="P245" i="4"/>
  <c r="P239" i="4"/>
  <c r="Q25" i="4"/>
  <c r="R67" i="4"/>
  <c r="S14" i="4"/>
  <c r="T18" i="4"/>
  <c r="T14" i="4"/>
  <c r="S189" i="4"/>
  <c r="R190" i="4"/>
  <c r="P75" i="4"/>
  <c r="P27" i="4" l="1"/>
  <c r="P39" i="4" s="1"/>
  <c r="P125" i="4"/>
  <c r="Q110" i="4"/>
  <c r="Q281" i="4"/>
  <c r="Q282" i="4" s="1"/>
  <c r="Q291" i="4" s="1"/>
  <c r="P166" i="4"/>
  <c r="Q151" i="4"/>
  <c r="P331" i="4"/>
  <c r="P365" i="4"/>
  <c r="P371" i="4"/>
  <c r="P373" i="4" s="1"/>
  <c r="P289" i="4"/>
  <c r="P207" i="4"/>
  <c r="Q192" i="4"/>
  <c r="Q287" i="4"/>
  <c r="T357" i="4"/>
  <c r="P240" i="4"/>
  <c r="R25" i="4"/>
  <c r="S24" i="4"/>
  <c r="T66" i="4"/>
  <c r="T13" i="4"/>
  <c r="T189" i="4"/>
  <c r="T21" i="4"/>
  <c r="T16" i="4"/>
  <c r="T15" i="4"/>
  <c r="T22" i="4"/>
  <c r="U22" i="4"/>
  <c r="U19" i="4"/>
  <c r="U18" i="4"/>
  <c r="U17" i="4"/>
  <c r="U16" i="4"/>
  <c r="U21" i="4"/>
  <c r="T20" i="4"/>
  <c r="T273" i="4"/>
  <c r="Q289" i="4"/>
  <c r="P247" i="4"/>
  <c r="P333" i="4"/>
  <c r="Q318" i="4"/>
  <c r="S67" i="4"/>
  <c r="P32" i="4"/>
  <c r="P38" i="4"/>
  <c r="S316" i="4"/>
  <c r="S274" i="4"/>
  <c r="P84" i="4"/>
  <c r="Q69" i="4"/>
  <c r="S190" i="4"/>
  <c r="T17" i="4"/>
  <c r="T19" i="4"/>
  <c r="T231" i="4"/>
  <c r="T315" i="4"/>
  <c r="S232" i="4"/>
  <c r="P366" i="4"/>
  <c r="V11" i="4"/>
  <c r="U8" i="4"/>
  <c r="S358" i="4"/>
  <c r="Q163" i="4" l="1"/>
  <c r="Q162" i="4"/>
  <c r="Q156" i="4"/>
  <c r="R276" i="4"/>
  <c r="R288" i="4" s="1"/>
  <c r="Q122" i="4"/>
  <c r="Q121" i="4"/>
  <c r="Q115" i="4"/>
  <c r="Q197" i="4"/>
  <c r="Q198" i="4" s="1"/>
  <c r="Q207" i="4" s="1"/>
  <c r="Q204" i="4"/>
  <c r="Q203" i="4"/>
  <c r="Q330" i="4"/>
  <c r="Q329" i="4"/>
  <c r="Q323" i="4"/>
  <c r="U315" i="4"/>
  <c r="U357" i="4"/>
  <c r="T67" i="4"/>
  <c r="S25" i="4"/>
  <c r="P375" i="4"/>
  <c r="Q360" i="4"/>
  <c r="T316" i="4"/>
  <c r="P40" i="4"/>
  <c r="T274" i="4"/>
  <c r="U20" i="4"/>
  <c r="U189" i="4"/>
  <c r="U231" i="4"/>
  <c r="U273" i="4"/>
  <c r="P249" i="4"/>
  <c r="Q234" i="4"/>
  <c r="W11" i="4"/>
  <c r="V8" i="4"/>
  <c r="T232" i="4"/>
  <c r="P33" i="4"/>
  <c r="P42" i="4" s="1"/>
  <c r="U66" i="4"/>
  <c r="U13" i="4"/>
  <c r="V357" i="4"/>
  <c r="V231" i="4"/>
  <c r="V14" i="4"/>
  <c r="V19" i="4"/>
  <c r="V17" i="4"/>
  <c r="T190" i="4"/>
  <c r="T358" i="4"/>
  <c r="Q80" i="4"/>
  <c r="Q74" i="4"/>
  <c r="Q81" i="4"/>
  <c r="U14" i="4"/>
  <c r="U15" i="4"/>
  <c r="T24" i="4"/>
  <c r="Q205" i="4" l="1"/>
  <c r="R281" i="4"/>
  <c r="R287" i="4"/>
  <c r="Q116" i="4"/>
  <c r="Q164" i="4"/>
  <c r="Q123" i="4"/>
  <c r="R192" i="4"/>
  <c r="R197" i="4" s="1"/>
  <c r="R198" i="4" s="1"/>
  <c r="Q157" i="4"/>
  <c r="Q27" i="4"/>
  <c r="Q38" i="4" s="1"/>
  <c r="U67" i="4"/>
  <c r="Q246" i="4"/>
  <c r="Q245" i="4"/>
  <c r="Q239" i="4"/>
  <c r="Q240" i="4" s="1"/>
  <c r="U232" i="4"/>
  <c r="V232" i="4" s="1"/>
  <c r="U316" i="4"/>
  <c r="V66" i="4"/>
  <c r="V13" i="4"/>
  <c r="V18" i="4"/>
  <c r="U190" i="4"/>
  <c r="V189" i="4"/>
  <c r="V273" i="4"/>
  <c r="T25" i="4"/>
  <c r="Q75" i="4"/>
  <c r="W21" i="4"/>
  <c r="W20" i="4"/>
  <c r="W16" i="4"/>
  <c r="W231" i="4"/>
  <c r="W22" i="4"/>
  <c r="V15" i="4"/>
  <c r="V20" i="4"/>
  <c r="V22" i="4"/>
  <c r="V315" i="4"/>
  <c r="R282" i="4"/>
  <c r="Q324" i="4"/>
  <c r="Q82" i="4"/>
  <c r="V16" i="4"/>
  <c r="V21" i="4"/>
  <c r="U24" i="4"/>
  <c r="X11" i="4"/>
  <c r="W8" i="4"/>
  <c r="R289" i="4"/>
  <c r="U274" i="4"/>
  <c r="Q365" i="4"/>
  <c r="Q371" i="4"/>
  <c r="Q372" i="4"/>
  <c r="U358" i="4"/>
  <c r="Q331" i="4"/>
  <c r="R203" i="4" l="1"/>
  <c r="R204" i="4"/>
  <c r="R151" i="4"/>
  <c r="Q166" i="4"/>
  <c r="Q125" i="4"/>
  <c r="R110" i="4"/>
  <c r="Q32" i="4"/>
  <c r="Q33" i="4" s="1"/>
  <c r="Q42" i="4" s="1"/>
  <c r="Q39" i="4"/>
  <c r="Q40" i="4" s="1"/>
  <c r="V67" i="4"/>
  <c r="Q366" i="4"/>
  <c r="X273" i="4"/>
  <c r="X189" i="4"/>
  <c r="X17" i="4"/>
  <c r="X21" i="4"/>
  <c r="X22" i="4"/>
  <c r="X19" i="4"/>
  <c r="X18" i="4"/>
  <c r="X15" i="4"/>
  <c r="X14" i="4"/>
  <c r="W189" i="4"/>
  <c r="Q84" i="4"/>
  <c r="R69" i="4"/>
  <c r="Q249" i="4"/>
  <c r="R234" i="4"/>
  <c r="Q373" i="4"/>
  <c r="Y11" i="4"/>
  <c r="X8" i="4"/>
  <c r="W232" i="4"/>
  <c r="W18" i="4"/>
  <c r="U25" i="4"/>
  <c r="W14" i="4"/>
  <c r="W19" i="4"/>
  <c r="W66" i="4"/>
  <c r="W13" i="4"/>
  <c r="V274" i="4"/>
  <c r="R205" i="4"/>
  <c r="Q247" i="4"/>
  <c r="V358" i="4"/>
  <c r="Q333" i="4"/>
  <c r="R318" i="4"/>
  <c r="R291" i="4"/>
  <c r="S276" i="4"/>
  <c r="V316" i="4"/>
  <c r="W15" i="4"/>
  <c r="W17" i="4"/>
  <c r="W273" i="4"/>
  <c r="W315" i="4"/>
  <c r="W357" i="4"/>
  <c r="V190" i="4"/>
  <c r="R207" i="4"/>
  <c r="S192" i="4"/>
  <c r="V24" i="4"/>
  <c r="R163" i="4" l="1"/>
  <c r="R156" i="4"/>
  <c r="R162" i="4"/>
  <c r="R122" i="4"/>
  <c r="R121" i="4"/>
  <c r="R115" i="4"/>
  <c r="X357" i="4"/>
  <c r="R323" i="4"/>
  <c r="R324" i="4" s="1"/>
  <c r="R330" i="4"/>
  <c r="R329" i="4"/>
  <c r="R81" i="4"/>
  <c r="R74" i="4"/>
  <c r="R75" i="4" s="1"/>
  <c r="R80" i="4"/>
  <c r="W24" i="4"/>
  <c r="R246" i="4"/>
  <c r="R239" i="4"/>
  <c r="R240" i="4" s="1"/>
  <c r="R245" i="4"/>
  <c r="X16" i="4"/>
  <c r="X315" i="4"/>
  <c r="Q375" i="4"/>
  <c r="R360" i="4"/>
  <c r="S287" i="4"/>
  <c r="S281" i="4"/>
  <c r="S282" i="4" s="1"/>
  <c r="S288" i="4"/>
  <c r="V25" i="4"/>
  <c r="W67" i="4"/>
  <c r="X20" i="4"/>
  <c r="W358" i="4"/>
  <c r="W316" i="4"/>
  <c r="Y8" i="4"/>
  <c r="Z11" i="4"/>
  <c r="W190" i="4"/>
  <c r="X190" i="4" s="1"/>
  <c r="S203" i="4"/>
  <c r="S197" i="4"/>
  <c r="S198" i="4" s="1"/>
  <c r="S204" i="4"/>
  <c r="W274" i="4"/>
  <c r="X274" i="4" s="1"/>
  <c r="Y21" i="4"/>
  <c r="Y20" i="4"/>
  <c r="Y18" i="4"/>
  <c r="Y14" i="4"/>
  <c r="X66" i="4"/>
  <c r="X13" i="4"/>
  <c r="X231" i="4"/>
  <c r="R116" i="4" l="1"/>
  <c r="R123" i="4"/>
  <c r="R164" i="4"/>
  <c r="R157" i="4"/>
  <c r="X24" i="4"/>
  <c r="Y357" i="4"/>
  <c r="S291" i="4"/>
  <c r="T276" i="4"/>
  <c r="R82" i="4"/>
  <c r="R331" i="4"/>
  <c r="Y16" i="4"/>
  <c r="Y22" i="4"/>
  <c r="Y315" i="4"/>
  <c r="S207" i="4"/>
  <c r="T192" i="4"/>
  <c r="AA11" i="4"/>
  <c r="Z8" i="4"/>
  <c r="S289" i="4"/>
  <c r="X316" i="4"/>
  <c r="R247" i="4"/>
  <c r="R84" i="4"/>
  <c r="S69" i="4"/>
  <c r="Y66" i="4"/>
  <c r="Y13" i="4"/>
  <c r="Z21" i="4"/>
  <c r="Z273" i="4"/>
  <c r="Z14" i="4"/>
  <c r="Z16" i="4"/>
  <c r="Z19" i="4"/>
  <c r="Z17" i="4"/>
  <c r="Z15" i="4"/>
  <c r="X67" i="4"/>
  <c r="Y17" i="4"/>
  <c r="Y189" i="4"/>
  <c r="Y15" i="4"/>
  <c r="Y231" i="4"/>
  <c r="Y273" i="4"/>
  <c r="S205" i="4"/>
  <c r="R249" i="4"/>
  <c r="S234" i="4"/>
  <c r="W25" i="4"/>
  <c r="R333" i="4"/>
  <c r="S318" i="4"/>
  <c r="X232" i="4"/>
  <c r="Y19" i="4"/>
  <c r="R372" i="4"/>
  <c r="R371" i="4"/>
  <c r="R365" i="4"/>
  <c r="R366" i="4" s="1"/>
  <c r="R27" i="4"/>
  <c r="X358" i="4"/>
  <c r="S151" i="4" l="1"/>
  <c r="R166" i="4"/>
  <c r="R125" i="4"/>
  <c r="S110" i="4"/>
  <c r="X25" i="4"/>
  <c r="R39" i="4"/>
  <c r="R38" i="4"/>
  <c r="R32" i="4"/>
  <c r="T281" i="4"/>
  <c r="T282" i="4" s="1"/>
  <c r="T288" i="4"/>
  <c r="T287" i="4"/>
  <c r="Y358" i="4"/>
  <c r="Y190" i="4"/>
  <c r="Z66" i="4"/>
  <c r="Z13" i="4"/>
  <c r="Z18" i="4"/>
  <c r="Z315" i="4"/>
  <c r="Z189" i="4"/>
  <c r="Y24" i="4"/>
  <c r="S81" i="4"/>
  <c r="S74" i="4"/>
  <c r="S75" i="4" s="1"/>
  <c r="S80" i="4"/>
  <c r="Y316" i="4"/>
  <c r="Z231" i="4"/>
  <c r="R375" i="4"/>
  <c r="S360" i="4"/>
  <c r="S330" i="4"/>
  <c r="S323" i="4"/>
  <c r="S324" i="4" s="1"/>
  <c r="S329" i="4"/>
  <c r="Y274" i="4"/>
  <c r="Z20" i="4"/>
  <c r="R373" i="4"/>
  <c r="S245" i="4"/>
  <c r="S239" i="4"/>
  <c r="S240" i="4" s="1"/>
  <c r="S246" i="4"/>
  <c r="Y232" i="4"/>
  <c r="AA19" i="4"/>
  <c r="AA16" i="4"/>
  <c r="AA15" i="4"/>
  <c r="Z22" i="4"/>
  <c r="Z357" i="4"/>
  <c r="Y67" i="4"/>
  <c r="AB11" i="4"/>
  <c r="AA8" i="4"/>
  <c r="T203" i="4"/>
  <c r="T197" i="4"/>
  <c r="T198" i="4" s="1"/>
  <c r="T204" i="4"/>
  <c r="S27" i="4" l="1"/>
  <c r="S32" i="4" s="1"/>
  <c r="S121" i="4"/>
  <c r="S115" i="4"/>
  <c r="S116" i="4" s="1"/>
  <c r="S122" i="4"/>
  <c r="S162" i="4"/>
  <c r="S156" i="4"/>
  <c r="S157" i="4" s="1"/>
  <c r="S163" i="4"/>
  <c r="T289" i="4"/>
  <c r="AA66" i="4"/>
  <c r="AA13" i="4"/>
  <c r="AA273" i="4"/>
  <c r="S333" i="4"/>
  <c r="T318" i="4"/>
  <c r="Z232" i="4"/>
  <c r="Z358" i="4"/>
  <c r="AA20" i="4"/>
  <c r="AA17" i="4"/>
  <c r="AA315" i="4"/>
  <c r="S249" i="4"/>
  <c r="T234" i="4"/>
  <c r="Z274" i="4"/>
  <c r="Y25" i="4"/>
  <c r="Z24" i="4"/>
  <c r="R33" i="4"/>
  <c r="R42" i="4" s="1"/>
  <c r="AA14" i="4"/>
  <c r="T207" i="4"/>
  <c r="U192" i="4"/>
  <c r="AC11" i="4"/>
  <c r="AB8" i="4"/>
  <c r="AA22" i="4"/>
  <c r="AA21" i="4"/>
  <c r="S247" i="4"/>
  <c r="S371" i="4"/>
  <c r="S372" i="4"/>
  <c r="S365" i="4"/>
  <c r="S366" i="4" s="1"/>
  <c r="S82" i="4"/>
  <c r="Z190" i="4"/>
  <c r="Z67" i="4"/>
  <c r="T291" i="4"/>
  <c r="U276" i="4"/>
  <c r="R40" i="4"/>
  <c r="T205" i="4"/>
  <c r="AA18" i="4"/>
  <c r="AB231" i="4"/>
  <c r="AB16" i="4"/>
  <c r="AB21" i="4"/>
  <c r="AB19" i="4"/>
  <c r="AB15" i="4"/>
  <c r="AB14" i="4"/>
  <c r="AA189" i="4"/>
  <c r="AA231" i="4"/>
  <c r="AA357" i="4"/>
  <c r="S331" i="4"/>
  <c r="S84" i="4"/>
  <c r="T69" i="4"/>
  <c r="Z316" i="4"/>
  <c r="S38" i="4" l="1"/>
  <c r="S39" i="4"/>
  <c r="S166" i="4"/>
  <c r="T151" i="4"/>
  <c r="S164" i="4"/>
  <c r="S125" i="4"/>
  <c r="T110" i="4"/>
  <c r="S123" i="4"/>
  <c r="U281" i="4"/>
  <c r="U282" i="4" s="1"/>
  <c r="U288" i="4"/>
  <c r="U287" i="4"/>
  <c r="S375" i="4"/>
  <c r="T360" i="4"/>
  <c r="AA274" i="4"/>
  <c r="AB66" i="4"/>
  <c r="AB13" i="4"/>
  <c r="AB17" i="4"/>
  <c r="AB315" i="4"/>
  <c r="AB357" i="4"/>
  <c r="AC8" i="4"/>
  <c r="AD11" i="4"/>
  <c r="Z25" i="4"/>
  <c r="T245" i="4"/>
  <c r="T239" i="4"/>
  <c r="T240" i="4" s="1"/>
  <c r="T246" i="4"/>
  <c r="AA24" i="4"/>
  <c r="AB22" i="4"/>
  <c r="AB20" i="4"/>
  <c r="AA232" i="4"/>
  <c r="AB232" i="4" s="1"/>
  <c r="AC20" i="4"/>
  <c r="AC17" i="4"/>
  <c r="AC14" i="4"/>
  <c r="AC21" i="4"/>
  <c r="AB18" i="4"/>
  <c r="AB189" i="4"/>
  <c r="S373" i="4"/>
  <c r="T329" i="4"/>
  <c r="T323" i="4"/>
  <c r="T324" i="4" s="1"/>
  <c r="T330" i="4"/>
  <c r="AA67" i="4"/>
  <c r="AA358" i="4"/>
  <c r="T80" i="4"/>
  <c r="T74" i="4"/>
  <c r="T75" i="4" s="1"/>
  <c r="T81" i="4"/>
  <c r="AA190" i="4"/>
  <c r="AB273" i="4"/>
  <c r="U203" i="4"/>
  <c r="U204" i="4"/>
  <c r="U197" i="4"/>
  <c r="U198" i="4" s="1"/>
  <c r="S33" i="4"/>
  <c r="S42" i="4" s="1"/>
  <c r="AA316" i="4"/>
  <c r="T27" i="4" l="1"/>
  <c r="T39" i="4" s="1"/>
  <c r="S40" i="4"/>
  <c r="T122" i="4"/>
  <c r="T115" i="4"/>
  <c r="T116" i="4" s="1"/>
  <c r="T121" i="4"/>
  <c r="T163" i="4"/>
  <c r="T162" i="4"/>
  <c r="T164" i="4" s="1"/>
  <c r="T156" i="4"/>
  <c r="T157" i="4" s="1"/>
  <c r="U289" i="4"/>
  <c r="T331" i="4"/>
  <c r="AC15" i="4"/>
  <c r="AC273" i="4"/>
  <c r="AB24" i="4"/>
  <c r="AC19" i="4"/>
  <c r="T249" i="4"/>
  <c r="U234" i="4"/>
  <c r="AB358" i="4"/>
  <c r="AB67" i="4"/>
  <c r="AB274" i="4"/>
  <c r="T333" i="4"/>
  <c r="U318" i="4"/>
  <c r="AC66" i="4"/>
  <c r="AC13" i="4"/>
  <c r="AC189" i="4"/>
  <c r="U205" i="4"/>
  <c r="T82" i="4"/>
  <c r="AC18" i="4"/>
  <c r="AC16" i="4"/>
  <c r="AC231" i="4"/>
  <c r="T247" i="4"/>
  <c r="AB316" i="4"/>
  <c r="T371" i="4"/>
  <c r="T365" i="4"/>
  <c r="T366" i="4" s="1"/>
  <c r="T372" i="4"/>
  <c r="U291" i="4"/>
  <c r="V276" i="4"/>
  <c r="U207" i="4"/>
  <c r="V192" i="4"/>
  <c r="T84" i="4"/>
  <c r="U69" i="4"/>
  <c r="AB190" i="4"/>
  <c r="AD20" i="4"/>
  <c r="AD17" i="4"/>
  <c r="AD15" i="4"/>
  <c r="AC22" i="4"/>
  <c r="AC357" i="4"/>
  <c r="AC315" i="4"/>
  <c r="AA25" i="4"/>
  <c r="AE11" i="4"/>
  <c r="AD8" i="4"/>
  <c r="T38" i="4" l="1"/>
  <c r="T32" i="4"/>
  <c r="U151" i="4"/>
  <c r="T166" i="4"/>
  <c r="T123" i="4"/>
  <c r="T125" i="4"/>
  <c r="U110" i="4"/>
  <c r="T40" i="4"/>
  <c r="AF11" i="4"/>
  <c r="AE8" i="4"/>
  <c r="AC358" i="4"/>
  <c r="T33" i="4"/>
  <c r="T42" i="4" s="1"/>
  <c r="T375" i="4"/>
  <c r="U360" i="4"/>
  <c r="AC67" i="4"/>
  <c r="AD19" i="4"/>
  <c r="AD14" i="4"/>
  <c r="AD273" i="4"/>
  <c r="U80" i="4"/>
  <c r="U74" i="4"/>
  <c r="U75" i="4" s="1"/>
  <c r="U81" i="4"/>
  <c r="V288" i="4"/>
  <c r="V287" i="4"/>
  <c r="V281" i="4"/>
  <c r="V282" i="4" s="1"/>
  <c r="T373" i="4"/>
  <c r="U245" i="4"/>
  <c r="U246" i="4"/>
  <c r="U239" i="4"/>
  <c r="U240" i="4" s="1"/>
  <c r="AD18" i="4"/>
  <c r="AC232" i="4"/>
  <c r="AC190" i="4"/>
  <c r="U330" i="4"/>
  <c r="U329" i="4"/>
  <c r="U323" i="4"/>
  <c r="U324" i="4" s="1"/>
  <c r="AB25" i="4"/>
  <c r="AD66" i="4"/>
  <c r="AD13" i="4"/>
  <c r="AE357" i="4"/>
  <c r="AE189" i="4"/>
  <c r="AE22" i="4"/>
  <c r="AE19" i="4"/>
  <c r="AE18" i="4"/>
  <c r="AE16" i="4"/>
  <c r="AE14" i="4"/>
  <c r="AD189" i="4"/>
  <c r="AC316" i="4"/>
  <c r="AD16" i="4"/>
  <c r="AD22" i="4"/>
  <c r="AD21" i="4"/>
  <c r="AD231" i="4"/>
  <c r="AD315" i="4"/>
  <c r="AD357" i="4"/>
  <c r="V204" i="4"/>
  <c r="V203" i="4"/>
  <c r="V197" i="4"/>
  <c r="V198" i="4" s="1"/>
  <c r="AC24" i="4"/>
  <c r="AC274" i="4"/>
  <c r="U27" i="4" l="1"/>
  <c r="U247" i="4"/>
  <c r="U122" i="4"/>
  <c r="U115" i="4"/>
  <c r="U116" i="4" s="1"/>
  <c r="U121" i="4"/>
  <c r="U163" i="4"/>
  <c r="U162" i="4"/>
  <c r="U156" i="4"/>
  <c r="U157" i="4" s="1"/>
  <c r="V289" i="4"/>
  <c r="U331" i="4"/>
  <c r="V205" i="4"/>
  <c r="U82" i="4"/>
  <c r="V291" i="4"/>
  <c r="W276" i="4"/>
  <c r="AD190" i="4"/>
  <c r="V207" i="4"/>
  <c r="W192" i="4"/>
  <c r="AD316" i="4"/>
  <c r="AD24" i="4"/>
  <c r="U84" i="4"/>
  <c r="V69" i="4"/>
  <c r="AD358" i="4"/>
  <c r="AF15" i="4"/>
  <c r="AF17" i="4"/>
  <c r="AD232" i="4"/>
  <c r="AE66" i="4"/>
  <c r="AE13" i="4"/>
  <c r="AC25" i="4"/>
  <c r="AE15" i="4"/>
  <c r="AE20" i="4"/>
  <c r="AE231" i="4"/>
  <c r="AE17" i="4"/>
  <c r="AD67" i="4"/>
  <c r="U333" i="4"/>
  <c r="V318" i="4"/>
  <c r="AE273" i="4"/>
  <c r="AE21" i="4"/>
  <c r="AE358" i="4"/>
  <c r="AE315" i="4"/>
  <c r="U249" i="4"/>
  <c r="V234" i="4"/>
  <c r="U38" i="4"/>
  <c r="U39" i="4"/>
  <c r="U32" i="4"/>
  <c r="AD274" i="4"/>
  <c r="U372" i="4"/>
  <c r="U371" i="4"/>
  <c r="U365" i="4"/>
  <c r="U366" i="4" s="1"/>
  <c r="AG11" i="4"/>
  <c r="AF8" i="4"/>
  <c r="U164" i="4" l="1"/>
  <c r="U166" i="4"/>
  <c r="V151" i="4"/>
  <c r="U123" i="4"/>
  <c r="U125" i="4"/>
  <c r="V110" i="4"/>
  <c r="U373" i="4"/>
  <c r="U40" i="4"/>
  <c r="AF357" i="4"/>
  <c r="AE24" i="4"/>
  <c r="AF18" i="4"/>
  <c r="AF16" i="4"/>
  <c r="V80" i="4"/>
  <c r="V74" i="4"/>
  <c r="V75" i="4" s="1"/>
  <c r="V81" i="4"/>
  <c r="AE190" i="4"/>
  <c r="AF66" i="4"/>
  <c r="AF13" i="4"/>
  <c r="AF273" i="4"/>
  <c r="V246" i="4"/>
  <c r="V245" i="4"/>
  <c r="V239" i="4"/>
  <c r="V240" i="4" s="1"/>
  <c r="AE316" i="4"/>
  <c r="AE274" i="4"/>
  <c r="AF231" i="4"/>
  <c r="AH11" i="4"/>
  <c r="AG8" i="4"/>
  <c r="U33" i="4"/>
  <c r="U42" i="4" s="1"/>
  <c r="V330" i="4"/>
  <c r="V329" i="4"/>
  <c r="V323" i="4"/>
  <c r="V324" i="4" s="1"/>
  <c r="AE67" i="4"/>
  <c r="AF22" i="4"/>
  <c r="AG22" i="4"/>
  <c r="AG16" i="4"/>
  <c r="AG189" i="4"/>
  <c r="AF19" i="4"/>
  <c r="AF20" i="4"/>
  <c r="W203" i="4"/>
  <c r="W197" i="4"/>
  <c r="W198" i="4" s="1"/>
  <c r="W204" i="4"/>
  <c r="W287" i="4"/>
  <c r="W281" i="4"/>
  <c r="W282" i="4" s="1"/>
  <c r="W288" i="4"/>
  <c r="U375" i="4"/>
  <c r="V360" i="4"/>
  <c r="V27" i="4" s="1"/>
  <c r="AE232" i="4"/>
  <c r="AF21" i="4"/>
  <c r="AF189" i="4"/>
  <c r="AF14" i="4"/>
  <c r="AF315" i="4"/>
  <c r="AD25" i="4"/>
  <c r="W289" i="4" l="1"/>
  <c r="V122" i="4"/>
  <c r="V121" i="4"/>
  <c r="V115" i="4"/>
  <c r="V163" i="4"/>
  <c r="V156" i="4"/>
  <c r="V162" i="4"/>
  <c r="V331" i="4"/>
  <c r="V82" i="4"/>
  <c r="W205" i="4"/>
  <c r="V32" i="4"/>
  <c r="V39" i="4"/>
  <c r="V38" i="4"/>
  <c r="AG315" i="4"/>
  <c r="AF232" i="4"/>
  <c r="AF67" i="4"/>
  <c r="AG15" i="4"/>
  <c r="AG231" i="4"/>
  <c r="V249" i="4"/>
  <c r="W234" i="4"/>
  <c r="AG14" i="4"/>
  <c r="AG20" i="4"/>
  <c r="AG19" i="4"/>
  <c r="V247" i="4"/>
  <c r="AF274" i="4"/>
  <c r="AE25" i="4"/>
  <c r="W291" i="4"/>
  <c r="X276" i="4"/>
  <c r="V84" i="4"/>
  <c r="W69" i="4"/>
  <c r="AF316" i="4"/>
  <c r="V372" i="4"/>
  <c r="V365" i="4"/>
  <c r="V366" i="4" s="1"/>
  <c r="W360" i="4" s="1"/>
  <c r="V371" i="4"/>
  <c r="AG17" i="4"/>
  <c r="AG273" i="4"/>
  <c r="AF190" i="4"/>
  <c r="AG190" i="4" s="1"/>
  <c r="W207" i="4"/>
  <c r="X192" i="4"/>
  <c r="AH18" i="4"/>
  <c r="AH16" i="4"/>
  <c r="AG18" i="4"/>
  <c r="AG66" i="4"/>
  <c r="AG13" i="4"/>
  <c r="AG21" i="4"/>
  <c r="AG357" i="4"/>
  <c r="V333" i="4"/>
  <c r="W318" i="4"/>
  <c r="AI11" i="4"/>
  <c r="AH8" i="4"/>
  <c r="AF24" i="4"/>
  <c r="AF358" i="4"/>
  <c r="V164" i="4" l="1"/>
  <c r="V157" i="4"/>
  <c r="V116" i="4"/>
  <c r="V123" i="4"/>
  <c r="V40" i="4"/>
  <c r="AI22" i="4"/>
  <c r="AI19" i="4"/>
  <c r="AI14" i="4"/>
  <c r="AH357" i="4"/>
  <c r="W81" i="4"/>
  <c r="W80" i="4"/>
  <c r="W74" i="4"/>
  <c r="W75" i="4" s="1"/>
  <c r="X288" i="4"/>
  <c r="X287" i="4"/>
  <c r="X289" i="4" s="1"/>
  <c r="X281" i="4"/>
  <c r="X282" i="4" s="1"/>
  <c r="W245" i="4"/>
  <c r="W246" i="4"/>
  <c r="W239" i="4"/>
  <c r="W240" i="4" s="1"/>
  <c r="AG316" i="4"/>
  <c r="AH17" i="4"/>
  <c r="AH22" i="4"/>
  <c r="W330" i="4"/>
  <c r="W329" i="4"/>
  <c r="W323" i="4"/>
  <c r="W324" i="4" s="1"/>
  <c r="AG24" i="4"/>
  <c r="AH66" i="4"/>
  <c r="AH13" i="4"/>
  <c r="AH19" i="4"/>
  <c r="AH273" i="4"/>
  <c r="AH21" i="4"/>
  <c r="AH315" i="4"/>
  <c r="X203" i="4"/>
  <c r="X197" i="4"/>
  <c r="X198" i="4" s="1"/>
  <c r="X204" i="4"/>
  <c r="V373" i="4"/>
  <c r="AG232" i="4"/>
  <c r="AG358" i="4"/>
  <c r="AG274" i="4"/>
  <c r="V33" i="4"/>
  <c r="V42" i="4" s="1"/>
  <c r="AI8" i="4"/>
  <c r="AJ11" i="4"/>
  <c r="AF25" i="4"/>
  <c r="AG67" i="4"/>
  <c r="AH15" i="4"/>
  <c r="AH20" i="4"/>
  <c r="AH14" i="4"/>
  <c r="AH189" i="4"/>
  <c r="AH231" i="4"/>
  <c r="V375" i="4"/>
  <c r="V125" i="4" l="1"/>
  <c r="W110" i="4"/>
  <c r="V166" i="4"/>
  <c r="W151" i="4"/>
  <c r="W27" i="4" s="1"/>
  <c r="W82" i="4"/>
  <c r="AH67" i="4"/>
  <c r="X291" i="4"/>
  <c r="Y276" i="4"/>
  <c r="W84" i="4"/>
  <c r="X69" i="4"/>
  <c r="AH190" i="4"/>
  <c r="AG25" i="4"/>
  <c r="W249" i="4"/>
  <c r="X234" i="4"/>
  <c r="AI15" i="4"/>
  <c r="AI20" i="4"/>
  <c r="AI17" i="4"/>
  <c r="AI357" i="4"/>
  <c r="AH232" i="4"/>
  <c r="AI66" i="4"/>
  <c r="AI13" i="4"/>
  <c r="AI231" i="4"/>
  <c r="X207" i="4"/>
  <c r="Y192" i="4"/>
  <c r="AK11" i="4"/>
  <c r="AJ8" i="4"/>
  <c r="X205" i="4"/>
  <c r="W333" i="4"/>
  <c r="X318" i="4"/>
  <c r="AI16" i="4"/>
  <c r="AI21" i="4"/>
  <c r="AI273" i="4"/>
  <c r="AH274" i="4"/>
  <c r="W371" i="4"/>
  <c r="W372" i="4"/>
  <c r="W365" i="4"/>
  <c r="W366" i="4" s="1"/>
  <c r="X360" i="4" s="1"/>
  <c r="AH316" i="4"/>
  <c r="AH24" i="4"/>
  <c r="W331" i="4"/>
  <c r="W247" i="4"/>
  <c r="AH358" i="4"/>
  <c r="AI18" i="4"/>
  <c r="AI315" i="4"/>
  <c r="AJ273" i="4"/>
  <c r="AJ16" i="4"/>
  <c r="AJ22" i="4"/>
  <c r="AJ18" i="4"/>
  <c r="AJ19" i="4"/>
  <c r="AI189" i="4"/>
  <c r="W162" i="4" l="1"/>
  <c r="W156" i="4"/>
  <c r="W163" i="4"/>
  <c r="W121" i="4"/>
  <c r="W122" i="4"/>
  <c r="W115" i="4"/>
  <c r="AJ15" i="4"/>
  <c r="AJ20" i="4"/>
  <c r="AH25" i="4"/>
  <c r="W373" i="4"/>
  <c r="X329" i="4"/>
  <c r="X323" i="4"/>
  <c r="X324" i="4" s="1"/>
  <c r="X330" i="4"/>
  <c r="AI24" i="4"/>
  <c r="Y288" i="4"/>
  <c r="Y287" i="4"/>
  <c r="Y281" i="4"/>
  <c r="Y282" i="4" s="1"/>
  <c r="AJ66" i="4"/>
  <c r="AJ13" i="4"/>
  <c r="AJ17" i="4"/>
  <c r="AJ189" i="4"/>
  <c r="AK22" i="4"/>
  <c r="AK19" i="4"/>
  <c r="AK189" i="4"/>
  <c r="AK21" i="4"/>
  <c r="AK20" i="4"/>
  <c r="AK16" i="4"/>
  <c r="AK17" i="4"/>
  <c r="AI316" i="4"/>
  <c r="W32" i="4"/>
  <c r="W39" i="4"/>
  <c r="W38" i="4"/>
  <c r="AI274" i="4"/>
  <c r="AI67" i="4"/>
  <c r="AI358" i="4"/>
  <c r="X246" i="4"/>
  <c r="X239" i="4"/>
  <c r="X240" i="4" s="1"/>
  <c r="X245" i="4"/>
  <c r="AI190" i="4"/>
  <c r="AJ14" i="4"/>
  <c r="AJ21" i="4"/>
  <c r="AJ315" i="4"/>
  <c r="AJ231" i="4"/>
  <c r="W375" i="4"/>
  <c r="AL11" i="4"/>
  <c r="AK8" i="4"/>
  <c r="X80" i="4"/>
  <c r="X74" i="4"/>
  <c r="X75" i="4" s="1"/>
  <c r="X81" i="4"/>
  <c r="AJ357" i="4"/>
  <c r="Y197" i="4"/>
  <c r="Y198" i="4" s="1"/>
  <c r="Y204" i="4"/>
  <c r="Y203" i="4"/>
  <c r="AI232" i="4"/>
  <c r="W123" i="4" l="1"/>
  <c r="W116" i="4"/>
  <c r="W157" i="4"/>
  <c r="W164" i="4"/>
  <c r="X247" i="4"/>
  <c r="X331" i="4"/>
  <c r="Y205" i="4"/>
  <c r="AK315" i="4"/>
  <c r="W40" i="4"/>
  <c r="AK273" i="4"/>
  <c r="AJ24" i="4"/>
  <c r="AI25" i="4"/>
  <c r="X249" i="4"/>
  <c r="Y234" i="4"/>
  <c r="AK14" i="4"/>
  <c r="AK15" i="4"/>
  <c r="AK231" i="4"/>
  <c r="AJ67" i="4"/>
  <c r="Y291" i="4"/>
  <c r="Z276" i="4"/>
  <c r="Y207" i="4"/>
  <c r="Z192" i="4"/>
  <c r="AJ316" i="4"/>
  <c r="AJ358" i="4"/>
  <c r="AJ274" i="4"/>
  <c r="X84" i="4"/>
  <c r="Y69" i="4"/>
  <c r="AM11" i="4"/>
  <c r="AL8" i="4"/>
  <c r="X82" i="4"/>
  <c r="X371" i="4"/>
  <c r="X372" i="4"/>
  <c r="X365" i="4"/>
  <c r="X366" i="4" s="1"/>
  <c r="Y360" i="4" s="1"/>
  <c r="AJ232" i="4"/>
  <c r="W33" i="4"/>
  <c r="W42" i="4" s="1"/>
  <c r="AK66" i="4"/>
  <c r="AK13" i="4"/>
  <c r="AL315" i="4"/>
  <c r="AL22" i="4"/>
  <c r="AL19" i="4"/>
  <c r="AK18" i="4"/>
  <c r="AK357" i="4"/>
  <c r="AJ190" i="4"/>
  <c r="Y289" i="4"/>
  <c r="X333" i="4"/>
  <c r="Y318" i="4"/>
  <c r="W166" i="4" l="1"/>
  <c r="X151" i="4"/>
  <c r="W125" i="4"/>
  <c r="X110" i="4"/>
  <c r="X373" i="4"/>
  <c r="AK67" i="4"/>
  <c r="Z288" i="4"/>
  <c r="Z281" i="4"/>
  <c r="Z282" i="4" s="1"/>
  <c r="Z287" i="4"/>
  <c r="AJ25" i="4"/>
  <c r="AK316" i="4"/>
  <c r="AL316" i="4" s="1"/>
  <c r="AK358" i="4"/>
  <c r="AL66" i="4"/>
  <c r="AL13" i="4"/>
  <c r="Y323" i="4"/>
  <c r="Y324" i="4" s="1"/>
  <c r="Y330" i="4"/>
  <c r="Y329" i="4"/>
  <c r="AM315" i="4"/>
  <c r="AM21" i="4"/>
  <c r="AM17" i="4"/>
  <c r="AM18" i="4"/>
  <c r="AM16" i="4"/>
  <c r="AM14" i="4"/>
  <c r="AM231" i="4"/>
  <c r="AM22" i="4"/>
  <c r="AL15" i="4"/>
  <c r="AL20" i="4"/>
  <c r="X375" i="4"/>
  <c r="AK274" i="4"/>
  <c r="AK190" i="4"/>
  <c r="AL231" i="4"/>
  <c r="AL16" i="4"/>
  <c r="AL14" i="4"/>
  <c r="AL21" i="4"/>
  <c r="AL273" i="4"/>
  <c r="AM8" i="4"/>
  <c r="AN11" i="4"/>
  <c r="Z204" i="4"/>
  <c r="Z197" i="4"/>
  <c r="Z198" i="4" s="1"/>
  <c r="Z203" i="4"/>
  <c r="AK232" i="4"/>
  <c r="AL17" i="4"/>
  <c r="AL18" i="4"/>
  <c r="AL189" i="4"/>
  <c r="AL357" i="4"/>
  <c r="AK24" i="4"/>
  <c r="Y80" i="4"/>
  <c r="Y74" i="4"/>
  <c r="Y75" i="4" s="1"/>
  <c r="Y81" i="4"/>
  <c r="Y246" i="4"/>
  <c r="Y239" i="4"/>
  <c r="Y240" i="4" s="1"/>
  <c r="Y245" i="4"/>
  <c r="X115" i="4" l="1"/>
  <c r="X121" i="4"/>
  <c r="X122" i="4"/>
  <c r="X27" i="4"/>
  <c r="X156" i="4"/>
  <c r="X163" i="4"/>
  <c r="X162" i="4"/>
  <c r="Y82" i="4"/>
  <c r="Y331" i="4"/>
  <c r="AM316" i="4"/>
  <c r="AK25" i="4"/>
  <c r="AO11" i="4"/>
  <c r="AN8" i="4"/>
  <c r="Y247" i="4"/>
  <c r="AL358" i="4"/>
  <c r="Z205" i="4"/>
  <c r="AL24" i="4"/>
  <c r="AM19" i="4"/>
  <c r="Y249" i="4"/>
  <c r="Z234" i="4"/>
  <c r="Y84" i="4"/>
  <c r="Z69" i="4"/>
  <c r="AL190" i="4"/>
  <c r="Z207" i="4"/>
  <c r="AA192" i="4"/>
  <c r="AL274" i="4"/>
  <c r="AL232" i="4"/>
  <c r="AM15" i="4"/>
  <c r="AM20" i="4"/>
  <c r="AN357" i="4"/>
  <c r="AN231" i="4"/>
  <c r="AN189" i="4"/>
  <c r="AN21" i="4"/>
  <c r="AN14" i="4"/>
  <c r="AN22" i="4"/>
  <c r="AN19" i="4"/>
  <c r="AN18" i="4"/>
  <c r="AM189" i="4"/>
  <c r="Y333" i="4"/>
  <c r="Z318" i="4"/>
  <c r="AL67" i="4"/>
  <c r="Z289" i="4"/>
  <c r="Y371" i="4"/>
  <c r="Y372" i="4"/>
  <c r="Y365" i="4"/>
  <c r="Y366" i="4" s="1"/>
  <c r="Z360" i="4" s="1"/>
  <c r="AM66" i="4"/>
  <c r="AM13" i="4"/>
  <c r="AM273" i="4"/>
  <c r="AM357" i="4"/>
  <c r="Z291" i="4"/>
  <c r="AA276" i="4"/>
  <c r="X164" i="4" l="1"/>
  <c r="X157" i="4"/>
  <c r="X39" i="4"/>
  <c r="X32" i="4"/>
  <c r="X33" i="4" s="1"/>
  <c r="X42" i="4" s="1"/>
  <c r="X38" i="4"/>
  <c r="X123" i="4"/>
  <c r="X116" i="4"/>
  <c r="AM24" i="4"/>
  <c r="AM274" i="4"/>
  <c r="AM190" i="4"/>
  <c r="AN190" i="4" s="1"/>
  <c r="AA287" i="4"/>
  <c r="AA281" i="4"/>
  <c r="AA282" i="4" s="1"/>
  <c r="AA288" i="4"/>
  <c r="Y373" i="4"/>
  <c r="AO22" i="4"/>
  <c r="AO21" i="4"/>
  <c r="AO18" i="4"/>
  <c r="AO14" i="4"/>
  <c r="AO20" i="4"/>
  <c r="AO17" i="4"/>
  <c r="AO189" i="4"/>
  <c r="AN273" i="4"/>
  <c r="AL25" i="4"/>
  <c r="AP11" i="4"/>
  <c r="AO8" i="4"/>
  <c r="AN66" i="4"/>
  <c r="AN13" i="4"/>
  <c r="AN16" i="4"/>
  <c r="Z246" i="4"/>
  <c r="Z239" i="4"/>
  <c r="Z240" i="4" s="1"/>
  <c r="Z245" i="4"/>
  <c r="AM67" i="4"/>
  <c r="Z330" i="4"/>
  <c r="Z329" i="4"/>
  <c r="Z323" i="4"/>
  <c r="Z324" i="4" s="1"/>
  <c r="AM358" i="4"/>
  <c r="AN358" i="4" s="1"/>
  <c r="Y375" i="4"/>
  <c r="AN15" i="4"/>
  <c r="AN17" i="4"/>
  <c r="AN20" i="4"/>
  <c r="AN315" i="4"/>
  <c r="AM232" i="4"/>
  <c r="AN232" i="4" s="1"/>
  <c r="AA203" i="4"/>
  <c r="AA197" i="4"/>
  <c r="AA198" i="4" s="1"/>
  <c r="AA204" i="4"/>
  <c r="Z81" i="4"/>
  <c r="Z80" i="4"/>
  <c r="Z74" i="4"/>
  <c r="Z75" i="4" s="1"/>
  <c r="X40" i="4" l="1"/>
  <c r="X125" i="4"/>
  <c r="Y110" i="4"/>
  <c r="X166" i="4"/>
  <c r="Y151" i="4"/>
  <c r="Z247" i="4"/>
  <c r="Z331" i="4"/>
  <c r="AM25" i="4"/>
  <c r="Z84" i="4"/>
  <c r="AA69" i="4"/>
  <c r="AA207" i="4"/>
  <c r="AB192" i="4"/>
  <c r="AO315" i="4"/>
  <c r="Z249" i="4"/>
  <c r="AA234" i="4"/>
  <c r="Z82" i="4"/>
  <c r="AA205" i="4"/>
  <c r="AN316" i="4"/>
  <c r="Z372" i="4"/>
  <c r="Z371" i="4"/>
  <c r="Z365" i="4"/>
  <c r="Z366" i="4" s="1"/>
  <c r="AA360" i="4" s="1"/>
  <c r="Z333" i="4"/>
  <c r="AA318" i="4"/>
  <c r="AN24" i="4"/>
  <c r="AO16" i="4"/>
  <c r="AO66" i="4"/>
  <c r="AO13" i="4"/>
  <c r="AP16" i="4"/>
  <c r="AO15" i="4"/>
  <c r="AO273" i="4"/>
  <c r="AO357" i="4"/>
  <c r="AA291" i="4"/>
  <c r="AB276" i="4"/>
  <c r="AN67" i="4"/>
  <c r="AQ11" i="4"/>
  <c r="AP8" i="4"/>
  <c r="AN274" i="4"/>
  <c r="AO19" i="4"/>
  <c r="AA289" i="4"/>
  <c r="AO190" i="4"/>
  <c r="AO231" i="4"/>
  <c r="Y163" i="4" l="1"/>
  <c r="Y162" i="4"/>
  <c r="Y156" i="4"/>
  <c r="Y122" i="4"/>
  <c r="Y121" i="4"/>
  <c r="Y115" i="4"/>
  <c r="Y27" i="4"/>
  <c r="AQ17" i="4"/>
  <c r="AA330" i="4"/>
  <c r="AA329" i="4"/>
  <c r="AA323" i="4"/>
  <c r="AA324" i="4" s="1"/>
  <c r="AA81" i="4"/>
  <c r="AA74" i="4"/>
  <c r="AA75" i="4" s="1"/>
  <c r="AA80" i="4"/>
  <c r="AP315" i="4"/>
  <c r="AP273" i="4"/>
  <c r="AA245" i="4"/>
  <c r="AA246" i="4"/>
  <c r="AA239" i="4"/>
  <c r="AA240" i="4" s="1"/>
  <c r="AR11" i="4"/>
  <c r="AQ8" i="4"/>
  <c r="AB288" i="4"/>
  <c r="AB287" i="4"/>
  <c r="AB281" i="4"/>
  <c r="AB282" i="4" s="1"/>
  <c r="AP17" i="4"/>
  <c r="AP14" i="4"/>
  <c r="AP66" i="4"/>
  <c r="AP13" i="4"/>
  <c r="AP19" i="4"/>
  <c r="AP18" i="4"/>
  <c r="AN25" i="4"/>
  <c r="Z375" i="4"/>
  <c r="AB203" i="4"/>
  <c r="AB197" i="4"/>
  <c r="AB198" i="4" s="1"/>
  <c r="AB204" i="4"/>
  <c r="AO232" i="4"/>
  <c r="AO274" i="4"/>
  <c r="AP189" i="4"/>
  <c r="AO67" i="4"/>
  <c r="AO358" i="4"/>
  <c r="AP15" i="4"/>
  <c r="AP20" i="4"/>
  <c r="AP22" i="4"/>
  <c r="AP21" i="4"/>
  <c r="AP231" i="4"/>
  <c r="AP357" i="4"/>
  <c r="AO24" i="4"/>
  <c r="Z373" i="4"/>
  <c r="AO316" i="4"/>
  <c r="Y116" i="4" l="1"/>
  <c r="Y123" i="4"/>
  <c r="Y157" i="4"/>
  <c r="Y32" i="4"/>
  <c r="Y33" i="4" s="1"/>
  <c r="Y42" i="4" s="1"/>
  <c r="Y39" i="4"/>
  <c r="Y38" i="4"/>
  <c r="Y164" i="4"/>
  <c r="AA331" i="4"/>
  <c r="AP316" i="4"/>
  <c r="AQ14" i="4"/>
  <c r="AQ19" i="4"/>
  <c r="AQ21" i="4"/>
  <c r="AQ18" i="4"/>
  <c r="AA247" i="4"/>
  <c r="AP190" i="4"/>
  <c r="AB207" i="4"/>
  <c r="AC192" i="4"/>
  <c r="AP24" i="4"/>
  <c r="AB291" i="4"/>
  <c r="AC276" i="4"/>
  <c r="AS11" i="4"/>
  <c r="AR8" i="4"/>
  <c r="AA82" i="4"/>
  <c r="AQ15" i="4"/>
  <c r="AQ20" i="4"/>
  <c r="AR20" i="4"/>
  <c r="AR21" i="4"/>
  <c r="AR18" i="4"/>
  <c r="AR14" i="4"/>
  <c r="AQ189" i="4"/>
  <c r="AQ273" i="4"/>
  <c r="AP358" i="4"/>
  <c r="AP232" i="4"/>
  <c r="AO25" i="4"/>
  <c r="AB205" i="4"/>
  <c r="AA371" i="4"/>
  <c r="AA372" i="4"/>
  <c r="AA365" i="4"/>
  <c r="AA366" i="4" s="1"/>
  <c r="AB360" i="4" s="1"/>
  <c r="AP67" i="4"/>
  <c r="AB289" i="4"/>
  <c r="AA249" i="4"/>
  <c r="AB234" i="4"/>
  <c r="AP274" i="4"/>
  <c r="AA84" i="4"/>
  <c r="AB69" i="4"/>
  <c r="AA333" i="4"/>
  <c r="AB318" i="4"/>
  <c r="AQ16" i="4"/>
  <c r="AQ22" i="4"/>
  <c r="AQ66" i="4"/>
  <c r="AQ13" i="4"/>
  <c r="AQ231" i="4"/>
  <c r="AQ315" i="4"/>
  <c r="AQ357" i="4"/>
  <c r="Y40" i="4" l="1"/>
  <c r="Y166" i="4"/>
  <c r="Z151" i="4"/>
  <c r="Y125" i="4"/>
  <c r="Z110" i="4"/>
  <c r="AQ232" i="4"/>
  <c r="AA373" i="4"/>
  <c r="AQ190" i="4"/>
  <c r="AR15" i="4"/>
  <c r="AR22" i="4"/>
  <c r="AR66" i="4"/>
  <c r="AR13" i="4"/>
  <c r="AR315" i="4"/>
  <c r="AP25" i="4"/>
  <c r="AQ316" i="4"/>
  <c r="AB80" i="4"/>
  <c r="AB74" i="4"/>
  <c r="AB75" i="4" s="1"/>
  <c r="AB81" i="4"/>
  <c r="AQ274" i="4"/>
  <c r="AQ24" i="4"/>
  <c r="AB329" i="4"/>
  <c r="AB323" i="4"/>
  <c r="AB324" i="4" s="1"/>
  <c r="AB330" i="4"/>
  <c r="AB246" i="4"/>
  <c r="AB245" i="4"/>
  <c r="AB239" i="4"/>
  <c r="AB240" i="4" s="1"/>
  <c r="AS15" i="4"/>
  <c r="AS16" i="4"/>
  <c r="AS21" i="4"/>
  <c r="AS14" i="4"/>
  <c r="AR17" i="4"/>
  <c r="AR357" i="4"/>
  <c r="AT11" i="4"/>
  <c r="AS8" i="4"/>
  <c r="AC203" i="4"/>
  <c r="AC197" i="4"/>
  <c r="AC198" i="4" s="1"/>
  <c r="AC204" i="4"/>
  <c r="AQ358" i="4"/>
  <c r="AQ67" i="4"/>
  <c r="AA375" i="4"/>
  <c r="AR19" i="4"/>
  <c r="AR189" i="4"/>
  <c r="AR16" i="4"/>
  <c r="AR231" i="4"/>
  <c r="AR273" i="4"/>
  <c r="AC288" i="4"/>
  <c r="AC287" i="4"/>
  <c r="AC281" i="4"/>
  <c r="AC282" i="4" s="1"/>
  <c r="Z122" i="4" l="1"/>
  <c r="Z115" i="4"/>
  <c r="Z121" i="4"/>
  <c r="Z27" i="4"/>
  <c r="Z163" i="4"/>
  <c r="Z162" i="4"/>
  <c r="Z156" i="4"/>
  <c r="AC205" i="4"/>
  <c r="AC289" i="4"/>
  <c r="AB249" i="4"/>
  <c r="AC234" i="4"/>
  <c r="AB333" i="4"/>
  <c r="AC318" i="4"/>
  <c r="AS18" i="4"/>
  <c r="AS17" i="4"/>
  <c r="AS19" i="4"/>
  <c r="AB247" i="4"/>
  <c r="AB331" i="4"/>
  <c r="AB82" i="4"/>
  <c r="AR67" i="4"/>
  <c r="AR274" i="4"/>
  <c r="AB84" i="4"/>
  <c r="AC69" i="4"/>
  <c r="AT8" i="4"/>
  <c r="AU11" i="4"/>
  <c r="AS20" i="4"/>
  <c r="AS189" i="4"/>
  <c r="AS22" i="4"/>
  <c r="AS357" i="4"/>
  <c r="AQ25" i="4"/>
  <c r="AS273" i="4"/>
  <c r="AR24" i="4"/>
  <c r="AR232" i="4"/>
  <c r="AB371" i="4"/>
  <c r="AB365" i="4"/>
  <c r="AB366" i="4" s="1"/>
  <c r="AC360" i="4" s="1"/>
  <c r="AB372" i="4"/>
  <c r="AR358" i="4"/>
  <c r="AC291" i="4"/>
  <c r="AD276" i="4"/>
  <c r="AR190" i="4"/>
  <c r="AC207" i="4"/>
  <c r="AD192" i="4"/>
  <c r="AT315" i="4"/>
  <c r="AT16" i="4"/>
  <c r="AS66" i="4"/>
  <c r="AS13" i="4"/>
  <c r="AS231" i="4"/>
  <c r="AS315" i="4"/>
  <c r="AR316" i="4"/>
  <c r="Z164" i="4" l="1"/>
  <c r="Z157" i="4"/>
  <c r="Z32" i="4"/>
  <c r="Z33" i="4" s="1"/>
  <c r="Z42" i="4" s="1"/>
  <c r="Z39" i="4"/>
  <c r="Z38" i="4"/>
  <c r="Z123" i="4"/>
  <c r="Z116" i="4"/>
  <c r="AB373" i="4"/>
  <c r="AS316" i="4"/>
  <c r="AT357" i="4"/>
  <c r="AC239" i="4"/>
  <c r="AC240" i="4" s="1"/>
  <c r="AC245" i="4"/>
  <c r="AC246" i="4"/>
  <c r="AS232" i="4"/>
  <c r="AT17" i="4"/>
  <c r="AT273" i="4"/>
  <c r="AD204" i="4"/>
  <c r="AD203" i="4"/>
  <c r="AD197" i="4"/>
  <c r="AD198" i="4" s="1"/>
  <c r="AD288" i="4"/>
  <c r="AD281" i="4"/>
  <c r="AD282" i="4" s="1"/>
  <c r="AD287" i="4"/>
  <c r="AT22" i="4"/>
  <c r="AT316" i="4"/>
  <c r="AS358" i="4"/>
  <c r="AV11" i="4"/>
  <c r="AU8" i="4"/>
  <c r="AS24" i="4"/>
  <c r="AT66" i="4"/>
  <c r="AT13" i="4"/>
  <c r="AT19" i="4"/>
  <c r="AT14" i="4"/>
  <c r="AB375" i="4"/>
  <c r="AR25" i="4"/>
  <c r="AS190" i="4"/>
  <c r="AC80" i="4"/>
  <c r="AC74" i="4"/>
  <c r="AC75" i="4" s="1"/>
  <c r="AC81" i="4"/>
  <c r="AC323" i="4"/>
  <c r="AC324" i="4" s="1"/>
  <c r="AC330" i="4"/>
  <c r="AC329" i="4"/>
  <c r="AT189" i="4"/>
  <c r="AS67" i="4"/>
  <c r="AT15" i="4"/>
  <c r="AT20" i="4"/>
  <c r="AU19" i="4"/>
  <c r="AU20" i="4"/>
  <c r="AU16" i="4"/>
  <c r="AT18" i="4"/>
  <c r="AT21" i="4"/>
  <c r="AT231" i="4"/>
  <c r="AS274" i="4"/>
  <c r="Z40" i="4" l="1"/>
  <c r="Z166" i="4"/>
  <c r="AA151" i="4"/>
  <c r="Z125" i="4"/>
  <c r="AA110" i="4"/>
  <c r="AC247" i="4"/>
  <c r="AC82" i="4"/>
  <c r="AD289" i="4"/>
  <c r="AD205" i="4"/>
  <c r="AT232" i="4"/>
  <c r="AT190" i="4"/>
  <c r="AU18" i="4"/>
  <c r="AU17" i="4"/>
  <c r="AC333" i="4"/>
  <c r="AD318" i="4"/>
  <c r="AT67" i="4"/>
  <c r="AC249" i="4"/>
  <c r="AD234" i="4"/>
  <c r="AU66" i="4"/>
  <c r="AU13" i="4"/>
  <c r="AU315" i="4"/>
  <c r="AT24" i="4"/>
  <c r="AW11" i="4"/>
  <c r="AV8" i="4"/>
  <c r="AD207" i="4"/>
  <c r="AE192" i="4"/>
  <c r="AU231" i="4"/>
  <c r="AU21" i="4"/>
  <c r="AU357" i="4"/>
  <c r="AC84" i="4"/>
  <c r="AD69" i="4"/>
  <c r="AC372" i="4"/>
  <c r="AC371" i="4"/>
  <c r="AC365" i="4"/>
  <c r="AC366" i="4" s="1"/>
  <c r="AD360" i="4" s="1"/>
  <c r="AS25" i="4"/>
  <c r="AD291" i="4"/>
  <c r="AE276" i="4"/>
  <c r="AT358" i="4"/>
  <c r="AU22" i="4"/>
  <c r="AU14" i="4"/>
  <c r="AU15" i="4"/>
  <c r="AU273" i="4"/>
  <c r="AV273" i="4"/>
  <c r="AV19" i="4"/>
  <c r="AV22" i="4"/>
  <c r="AV21" i="4"/>
  <c r="AU189" i="4"/>
  <c r="AC331" i="4"/>
  <c r="AT274" i="4"/>
  <c r="AA115" i="4" l="1"/>
  <c r="AA116" i="4" s="1"/>
  <c r="AA121" i="4"/>
  <c r="AA122" i="4"/>
  <c r="AA27" i="4"/>
  <c r="AA162" i="4"/>
  <c r="AA156" i="4"/>
  <c r="AA157" i="4" s="1"/>
  <c r="AA163" i="4"/>
  <c r="AV66" i="4"/>
  <c r="AV13" i="4"/>
  <c r="AV16" i="4"/>
  <c r="AE287" i="4"/>
  <c r="AE281" i="4"/>
  <c r="AE282" i="4" s="1"/>
  <c r="AE288" i="4"/>
  <c r="AE203" i="4"/>
  <c r="AE197" i="4"/>
  <c r="AE198" i="4" s="1"/>
  <c r="AE204" i="4"/>
  <c r="AT25" i="4"/>
  <c r="AD246" i="4"/>
  <c r="AD239" i="4"/>
  <c r="AD240" i="4" s="1"/>
  <c r="AD245" i="4"/>
  <c r="AV14" i="4"/>
  <c r="AU274" i="4"/>
  <c r="AV274" i="4" s="1"/>
  <c r="AU232" i="4"/>
  <c r="AX11" i="4"/>
  <c r="AW8" i="4"/>
  <c r="AU67" i="4"/>
  <c r="AV231" i="4"/>
  <c r="AV15" i="4"/>
  <c r="AU190" i="4"/>
  <c r="AV17" i="4"/>
  <c r="AW17" i="4"/>
  <c r="AW18" i="4"/>
  <c r="AV18" i="4"/>
  <c r="AV20" i="4"/>
  <c r="AC375" i="4"/>
  <c r="AD80" i="4"/>
  <c r="AD74" i="4"/>
  <c r="AD75" i="4" s="1"/>
  <c r="AD81" i="4"/>
  <c r="AU358" i="4"/>
  <c r="AU316" i="4"/>
  <c r="AD323" i="4"/>
  <c r="AD324" i="4" s="1"/>
  <c r="AD329" i="4"/>
  <c r="AD330" i="4"/>
  <c r="AV189" i="4"/>
  <c r="AV315" i="4"/>
  <c r="AV357" i="4"/>
  <c r="AC373" i="4"/>
  <c r="AU24" i="4"/>
  <c r="AA166" i="4" l="1"/>
  <c r="AB151" i="4"/>
  <c r="AA164" i="4"/>
  <c r="AA38" i="4"/>
  <c r="AA39" i="4"/>
  <c r="AA32" i="4"/>
  <c r="AA33" i="4" s="1"/>
  <c r="AA42" i="4" s="1"/>
  <c r="AA123" i="4"/>
  <c r="AA125" i="4"/>
  <c r="AB110" i="4"/>
  <c r="AV358" i="4"/>
  <c r="AD331" i="4"/>
  <c r="AV190" i="4"/>
  <c r="AD82" i="4"/>
  <c r="AV67" i="4"/>
  <c r="AE289" i="4"/>
  <c r="AD372" i="4"/>
  <c r="AD365" i="4"/>
  <c r="AD366" i="4" s="1"/>
  <c r="AE360" i="4" s="1"/>
  <c r="AD371" i="4"/>
  <c r="AV316" i="4"/>
  <c r="AW189" i="4"/>
  <c r="AW20" i="4"/>
  <c r="AW15" i="4"/>
  <c r="AV232" i="4"/>
  <c r="AX8" i="4"/>
  <c r="AY11" i="4"/>
  <c r="AE207" i="4"/>
  <c r="AF192" i="4"/>
  <c r="AW273" i="4"/>
  <c r="AW274" i="4" s="1"/>
  <c r="AD84" i="4"/>
  <c r="AE69" i="4"/>
  <c r="AX273" i="4"/>
  <c r="AX14" i="4"/>
  <c r="AX17" i="4"/>
  <c r="AX16" i="4"/>
  <c r="AX15" i="4"/>
  <c r="AW66" i="4"/>
  <c r="AW13" i="4"/>
  <c r="AW21" i="4"/>
  <c r="AW19" i="4"/>
  <c r="AW231" i="4"/>
  <c r="AW357" i="4"/>
  <c r="AD247" i="4"/>
  <c r="AE205" i="4"/>
  <c r="AE291" i="4"/>
  <c r="AF276" i="4"/>
  <c r="AU25" i="4"/>
  <c r="AD333" i="4"/>
  <c r="AE318" i="4"/>
  <c r="AW14" i="4"/>
  <c r="AW16" i="4"/>
  <c r="AW22" i="4"/>
  <c r="AW315" i="4"/>
  <c r="AD249" i="4"/>
  <c r="AE234" i="4"/>
  <c r="AV24" i="4"/>
  <c r="AD373" i="4" l="1"/>
  <c r="AA40" i="4"/>
  <c r="AB156" i="4"/>
  <c r="AB157" i="4" s="1"/>
  <c r="AB163" i="4"/>
  <c r="AB162" i="4"/>
  <c r="AB122" i="4"/>
  <c r="AB115" i="4"/>
  <c r="AB116" i="4" s="1"/>
  <c r="AB121" i="4"/>
  <c r="AB27" i="4"/>
  <c r="AW358" i="4"/>
  <c r="AX274" i="4"/>
  <c r="AW190" i="4"/>
  <c r="AW316" i="4"/>
  <c r="AW232" i="4"/>
  <c r="AW67" i="4"/>
  <c r="AV25" i="4"/>
  <c r="AE245" i="4"/>
  <c r="AE246" i="4"/>
  <c r="AE239" i="4"/>
  <c r="AE240" i="4" s="1"/>
  <c r="AE330" i="4"/>
  <c r="AE329" i="4"/>
  <c r="AE323" i="4"/>
  <c r="AE324" i="4" s="1"/>
  <c r="AX231" i="4"/>
  <c r="AF281" i="4"/>
  <c r="AF282" i="4" s="1"/>
  <c r="AF287" i="4"/>
  <c r="AF288" i="4"/>
  <c r="AW24" i="4"/>
  <c r="AX66" i="4"/>
  <c r="AX13" i="4"/>
  <c r="AX19" i="4"/>
  <c r="AX18" i="4"/>
  <c r="AX315" i="4"/>
  <c r="AY17" i="4"/>
  <c r="AY22" i="4"/>
  <c r="AY20" i="4"/>
  <c r="AY15" i="4"/>
  <c r="AX189" i="4"/>
  <c r="AE81" i="4"/>
  <c r="AE80" i="4"/>
  <c r="AE74" i="4"/>
  <c r="AE75" i="4" s="1"/>
  <c r="AD375" i="4"/>
  <c r="AX20" i="4"/>
  <c r="AX22" i="4"/>
  <c r="AX21" i="4"/>
  <c r="AX357" i="4"/>
  <c r="AX358" i="4" s="1"/>
  <c r="AF203" i="4"/>
  <c r="AF197" i="4"/>
  <c r="AF198" i="4" s="1"/>
  <c r="AF204" i="4"/>
  <c r="AZ11" i="4"/>
  <c r="AY8" i="4"/>
  <c r="AB164" i="4" l="1"/>
  <c r="AB32" i="4"/>
  <c r="AB33" i="4" s="1"/>
  <c r="AB42" i="4" s="1"/>
  <c r="AB39" i="4"/>
  <c r="AB38" i="4"/>
  <c r="AB123" i="4"/>
  <c r="AB125" i="4"/>
  <c r="AC110" i="4"/>
  <c r="AB166" i="4"/>
  <c r="AC151" i="4"/>
  <c r="AX232" i="4"/>
  <c r="AX190" i="4"/>
  <c r="AX316" i="4"/>
  <c r="AX67" i="4"/>
  <c r="AE82" i="4"/>
  <c r="AF291" i="4"/>
  <c r="AG276" i="4"/>
  <c r="AF207" i="4"/>
  <c r="AG192" i="4"/>
  <c r="AY16" i="4"/>
  <c r="AY21" i="4"/>
  <c r="AY231" i="4"/>
  <c r="AW25" i="4"/>
  <c r="AE331" i="4"/>
  <c r="AE247" i="4"/>
  <c r="AE333" i="4"/>
  <c r="AF318" i="4"/>
  <c r="AY18" i="4"/>
  <c r="AF205" i="4"/>
  <c r="AE371" i="4"/>
  <c r="AE372" i="4"/>
  <c r="AE365" i="4"/>
  <c r="AE366" i="4" s="1"/>
  <c r="AF360" i="4" s="1"/>
  <c r="AY19" i="4"/>
  <c r="AZ20" i="4"/>
  <c r="AZ16" i="4"/>
  <c r="AZ22" i="4"/>
  <c r="AZ21" i="4"/>
  <c r="AZ19" i="4"/>
  <c r="AZ18" i="4"/>
  <c r="AZ15" i="4"/>
  <c r="AZ14" i="4"/>
  <c r="AY189" i="4"/>
  <c r="AY190" i="4" s="1"/>
  <c r="BA11" i="4"/>
  <c r="AZ8" i="4"/>
  <c r="AE84" i="4"/>
  <c r="AF69" i="4"/>
  <c r="AY14" i="4"/>
  <c r="AY66" i="4"/>
  <c r="AY13" i="4"/>
  <c r="AY273" i="4"/>
  <c r="AY274" i="4" s="1"/>
  <c r="AY315" i="4"/>
  <c r="AY357" i="4"/>
  <c r="AY358" i="4" s="1"/>
  <c r="AX24" i="4"/>
  <c r="AF289" i="4"/>
  <c r="AE249" i="4"/>
  <c r="AF234" i="4"/>
  <c r="AY316" i="4" l="1"/>
  <c r="AY232" i="4"/>
  <c r="AC156" i="4"/>
  <c r="AC157" i="4" s="1"/>
  <c r="AC163" i="4"/>
  <c r="AC162" i="4"/>
  <c r="AB40" i="4"/>
  <c r="AC122" i="4"/>
  <c r="AC121" i="4"/>
  <c r="AC115" i="4"/>
  <c r="AC116" i="4" s="1"/>
  <c r="AC27" i="4"/>
  <c r="AE373" i="4"/>
  <c r="AY67" i="4"/>
  <c r="AY24" i="4"/>
  <c r="AX25" i="4"/>
  <c r="AZ17" i="4"/>
  <c r="AZ189" i="4"/>
  <c r="AZ190" i="4" s="1"/>
  <c r="BA18" i="4"/>
  <c r="BA14" i="4"/>
  <c r="BA20" i="4"/>
  <c r="BA17" i="4"/>
  <c r="BA16" i="4"/>
  <c r="BA21" i="4"/>
  <c r="AZ315" i="4"/>
  <c r="AZ316" i="4" s="1"/>
  <c r="AZ357" i="4"/>
  <c r="AZ358" i="4" s="1"/>
  <c r="AF246" i="4"/>
  <c r="AF245" i="4"/>
  <c r="AF239" i="4"/>
  <c r="AF240" i="4" s="1"/>
  <c r="AF80" i="4"/>
  <c r="AF74" i="4"/>
  <c r="AF75" i="4" s="1"/>
  <c r="AF81" i="4"/>
  <c r="AZ66" i="4"/>
  <c r="AZ13" i="4"/>
  <c r="AZ231" i="4"/>
  <c r="AZ232" i="4" s="1"/>
  <c r="AF329" i="4"/>
  <c r="AF323" i="4"/>
  <c r="AF324" i="4" s="1"/>
  <c r="AF330" i="4"/>
  <c r="AG197" i="4"/>
  <c r="AG198" i="4" s="1"/>
  <c r="AG204" i="4"/>
  <c r="AG203" i="4"/>
  <c r="AZ273" i="4"/>
  <c r="AZ274" i="4" s="1"/>
  <c r="AE375" i="4"/>
  <c r="BB11" i="4"/>
  <c r="BA8" i="4"/>
  <c r="AG288" i="4"/>
  <c r="AG287" i="4"/>
  <c r="AG281" i="4"/>
  <c r="AG282" i="4" s="1"/>
  <c r="AC123" i="4" l="1"/>
  <c r="AC164" i="4"/>
  <c r="AC38" i="4"/>
  <c r="AC39" i="4"/>
  <c r="AC32" i="4"/>
  <c r="AC33" i="4" s="1"/>
  <c r="AC42" i="4" s="1"/>
  <c r="AC125" i="4"/>
  <c r="AD110" i="4"/>
  <c r="AC166" i="4"/>
  <c r="AD151" i="4"/>
  <c r="AF247" i="4"/>
  <c r="AZ67" i="4"/>
  <c r="AY25" i="4"/>
  <c r="AG205" i="4"/>
  <c r="AF331" i="4"/>
  <c r="AF82" i="4"/>
  <c r="AZ24" i="4"/>
  <c r="AG289" i="4"/>
  <c r="BA189" i="4"/>
  <c r="BA190" i="4" s="1"/>
  <c r="BA15" i="4"/>
  <c r="BA66" i="4"/>
  <c r="BA13" i="4"/>
  <c r="BB357" i="4"/>
  <c r="BB18" i="4"/>
  <c r="BB17" i="4"/>
  <c r="BA19" i="4"/>
  <c r="BA357" i="4"/>
  <c r="BA358" i="4" s="1"/>
  <c r="AF249" i="4"/>
  <c r="AG234" i="4"/>
  <c r="AF371" i="4"/>
  <c r="AF372" i="4"/>
  <c r="AF365" i="4"/>
  <c r="AF366" i="4" s="1"/>
  <c r="AG360" i="4" s="1"/>
  <c r="BA22" i="4"/>
  <c r="BA231" i="4"/>
  <c r="BA232" i="4" s="1"/>
  <c r="BA315" i="4"/>
  <c r="BA316" i="4" s="1"/>
  <c r="AG291" i="4"/>
  <c r="AH276" i="4"/>
  <c r="BC11" i="4"/>
  <c r="BB8" i="4"/>
  <c r="AG207" i="4"/>
  <c r="AH192" i="4"/>
  <c r="AF333" i="4"/>
  <c r="AG318" i="4"/>
  <c r="AF84" i="4"/>
  <c r="AG69" i="4"/>
  <c r="BA273" i="4"/>
  <c r="BA274" i="4" s="1"/>
  <c r="AD163" i="4" l="1"/>
  <c r="AD162" i="4"/>
  <c r="AD156" i="4"/>
  <c r="AD157" i="4" s="1"/>
  <c r="AD122" i="4"/>
  <c r="AD121" i="4"/>
  <c r="AD115" i="4"/>
  <c r="AD116" i="4" s="1"/>
  <c r="AD27" i="4"/>
  <c r="AC40" i="4"/>
  <c r="AZ25" i="4"/>
  <c r="BA67" i="4"/>
  <c r="BB358" i="4"/>
  <c r="BA24" i="4"/>
  <c r="AG80" i="4"/>
  <c r="AG74" i="4"/>
  <c r="AG75" i="4" s="1"/>
  <c r="AG81" i="4"/>
  <c r="AG330" i="4"/>
  <c r="AG329" i="4"/>
  <c r="AG323" i="4"/>
  <c r="AG324" i="4" s="1"/>
  <c r="AG246" i="4"/>
  <c r="AG245" i="4"/>
  <c r="AG239" i="4"/>
  <c r="AG240" i="4" s="1"/>
  <c r="BB66" i="4"/>
  <c r="BB13" i="4"/>
  <c r="BB22" i="4"/>
  <c r="BB231" i="4"/>
  <c r="BB232" i="4" s="1"/>
  <c r="BB15" i="4"/>
  <c r="BB20" i="4"/>
  <c r="BB21" i="4"/>
  <c r="BD11" i="4"/>
  <c r="BC8" i="4"/>
  <c r="AF373" i="4"/>
  <c r="BB19" i="4"/>
  <c r="BB315" i="4"/>
  <c r="BB316" i="4" s="1"/>
  <c r="AH204" i="4"/>
  <c r="AH197" i="4"/>
  <c r="AH198" i="4" s="1"/>
  <c r="AH203" i="4"/>
  <c r="AH288" i="4"/>
  <c r="AH287" i="4"/>
  <c r="AH281" i="4"/>
  <c r="AH282" i="4" s="1"/>
  <c r="AF375" i="4"/>
  <c r="BC273" i="4"/>
  <c r="BC21" i="4"/>
  <c r="BC18" i="4"/>
  <c r="BC15" i="4"/>
  <c r="BC22" i="4"/>
  <c r="BB16" i="4"/>
  <c r="BB14" i="4"/>
  <c r="BB189" i="4"/>
  <c r="BB190" i="4" s="1"/>
  <c r="BB273" i="4"/>
  <c r="BB274" i="4" s="1"/>
  <c r="AD123" i="4" l="1"/>
  <c r="AD164" i="4"/>
  <c r="AD38" i="4"/>
  <c r="AD39" i="4"/>
  <c r="AD32" i="4"/>
  <c r="AD33" i="4" s="1"/>
  <c r="AD42" i="4" s="1"/>
  <c r="AD125" i="4"/>
  <c r="AE110" i="4"/>
  <c r="AD166" i="4"/>
  <c r="AE151" i="4"/>
  <c r="BA25" i="4"/>
  <c r="AH205" i="4"/>
  <c r="BB67" i="4"/>
  <c r="BC274" i="4"/>
  <c r="AG331" i="4"/>
  <c r="AG249" i="4"/>
  <c r="AH234" i="4"/>
  <c r="BC20" i="4"/>
  <c r="BC17" i="4"/>
  <c r="AH289" i="4"/>
  <c r="BD315" i="4"/>
  <c r="BD17" i="4"/>
  <c r="BD21" i="4"/>
  <c r="BD22" i="4"/>
  <c r="BD19" i="4"/>
  <c r="BD15" i="4"/>
  <c r="BD14" i="4"/>
  <c r="BC231" i="4"/>
  <c r="BC232" i="4" s="1"/>
  <c r="BC16" i="4"/>
  <c r="BC315" i="4"/>
  <c r="BC316" i="4" s="1"/>
  <c r="AG365" i="4"/>
  <c r="AG366" i="4" s="1"/>
  <c r="AH360" i="4" s="1"/>
  <c r="AG372" i="4"/>
  <c r="AG371" i="4"/>
  <c r="BE11" i="4"/>
  <c r="BD8" i="4"/>
  <c r="AG333" i="4"/>
  <c r="AH318" i="4"/>
  <c r="BC189" i="4"/>
  <c r="BC190" i="4" s="1"/>
  <c r="AG84" i="4"/>
  <c r="AH69" i="4"/>
  <c r="BC14" i="4"/>
  <c r="BC19" i="4"/>
  <c r="BC66" i="4"/>
  <c r="BC13" i="4"/>
  <c r="BC357" i="4"/>
  <c r="BC358" i="4" s="1"/>
  <c r="AH291" i="4"/>
  <c r="AI276" i="4"/>
  <c r="AH207" i="4"/>
  <c r="AI192" i="4"/>
  <c r="BB24" i="4"/>
  <c r="AG247" i="4"/>
  <c r="AG82" i="4"/>
  <c r="BC67" i="4" l="1"/>
  <c r="AD40" i="4"/>
  <c r="AE162" i="4"/>
  <c r="AE156" i="4"/>
  <c r="AE157" i="4" s="1"/>
  <c r="AE163" i="4"/>
  <c r="AE121" i="4"/>
  <c r="AE122" i="4"/>
  <c r="AE115" i="4"/>
  <c r="AE116" i="4" s="1"/>
  <c r="AE27" i="4"/>
  <c r="BC24" i="4"/>
  <c r="AI287" i="4"/>
  <c r="AI281" i="4"/>
  <c r="AI282" i="4" s="1"/>
  <c r="AI288" i="4"/>
  <c r="AG375" i="4"/>
  <c r="AI203" i="4"/>
  <c r="AI197" i="4"/>
  <c r="AI198" i="4" s="1"/>
  <c r="AI204" i="4"/>
  <c r="AH323" i="4"/>
  <c r="AH324" i="4" s="1"/>
  <c r="AH329" i="4"/>
  <c r="AH330" i="4"/>
  <c r="AG373" i="4"/>
  <c r="BE21" i="4"/>
  <c r="BE189" i="4"/>
  <c r="BE17" i="4"/>
  <c r="BE16" i="4"/>
  <c r="BE18" i="4"/>
  <c r="BE14" i="4"/>
  <c r="BD316" i="4"/>
  <c r="BD20" i="4"/>
  <c r="BD66" i="4"/>
  <c r="BD67" i="4" s="1"/>
  <c r="BD13" i="4"/>
  <c r="AH246" i="4"/>
  <c r="AH239" i="4"/>
  <c r="AH240" i="4" s="1"/>
  <c r="AH245" i="4"/>
  <c r="BD231" i="4"/>
  <c r="BD232" i="4" s="1"/>
  <c r="AH81" i="4"/>
  <c r="AH74" i="4"/>
  <c r="AH75" i="4" s="1"/>
  <c r="AH80" i="4"/>
  <c r="BB25" i="4"/>
  <c r="BE8" i="4"/>
  <c r="BF11" i="4"/>
  <c r="BD18" i="4"/>
  <c r="BD189" i="4"/>
  <c r="BD190" i="4" s="1"/>
  <c r="BD16" i="4"/>
  <c r="BD273" i="4"/>
  <c r="BD274" i="4" s="1"/>
  <c r="BD357" i="4"/>
  <c r="BD358" i="4" s="1"/>
  <c r="AE39" i="4" l="1"/>
  <c r="AE38" i="4"/>
  <c r="AE32" i="4"/>
  <c r="AE33" i="4" s="1"/>
  <c r="AE42" i="4" s="1"/>
  <c r="AE125" i="4"/>
  <c r="AF110" i="4"/>
  <c r="AE123" i="4"/>
  <c r="AE166" i="4"/>
  <c r="AF151" i="4"/>
  <c r="AE164" i="4"/>
  <c r="AH331" i="4"/>
  <c r="AH247" i="4"/>
  <c r="BC25" i="4"/>
  <c r="BE190" i="4"/>
  <c r="AH82" i="4"/>
  <c r="AI205" i="4"/>
  <c r="BE22" i="4"/>
  <c r="BE357" i="4"/>
  <c r="BE358" i="4" s="1"/>
  <c r="BE315" i="4"/>
  <c r="BE316" i="4" s="1"/>
  <c r="BE15" i="4"/>
  <c r="BE273" i="4"/>
  <c r="BE274" i="4" s="1"/>
  <c r="AI207" i="4"/>
  <c r="AJ192" i="4"/>
  <c r="AH249" i="4"/>
  <c r="AI234" i="4"/>
  <c r="AH84" i="4"/>
  <c r="AI69" i="4"/>
  <c r="BD24" i="4"/>
  <c r="BE20" i="4"/>
  <c r="BG11" i="4"/>
  <c r="BF8" i="4"/>
  <c r="BE66" i="4"/>
  <c r="BE67" i="4" s="1"/>
  <c r="BE13" i="4"/>
  <c r="BF22" i="4"/>
  <c r="BF315" i="4"/>
  <c r="BF15" i="4"/>
  <c r="BE19" i="4"/>
  <c r="BE231" i="4"/>
  <c r="BE232" i="4" s="1"/>
  <c r="AI291" i="4"/>
  <c r="AJ276" i="4"/>
  <c r="AH333" i="4"/>
  <c r="AI318" i="4"/>
  <c r="AH372" i="4"/>
  <c r="AH371" i="4"/>
  <c r="AH365" i="4"/>
  <c r="AH366" i="4" s="1"/>
  <c r="AI360" i="4" s="1"/>
  <c r="AI289" i="4"/>
  <c r="BF316" i="4" l="1"/>
  <c r="AE40" i="4"/>
  <c r="AF115" i="4"/>
  <c r="AF116" i="4" s="1"/>
  <c r="AF121" i="4"/>
  <c r="AF122" i="4"/>
  <c r="AF27" i="4"/>
  <c r="AF163" i="4"/>
  <c r="AF162" i="4"/>
  <c r="AF156" i="4"/>
  <c r="AF157" i="4" s="1"/>
  <c r="BF66" i="4"/>
  <c r="BF67" i="4" s="1"/>
  <c r="BF13" i="4"/>
  <c r="BG20" i="4"/>
  <c r="BG19" i="4"/>
  <c r="BG16" i="4"/>
  <c r="BG14" i="4"/>
  <c r="BF21" i="4"/>
  <c r="BF273" i="4"/>
  <c r="BF274" i="4" s="1"/>
  <c r="BH11" i="4"/>
  <c r="BG8" i="4"/>
  <c r="BD25" i="4"/>
  <c r="AI330" i="4"/>
  <c r="AI323" i="4"/>
  <c r="AI324" i="4" s="1"/>
  <c r="AI329" i="4"/>
  <c r="AH375" i="4"/>
  <c r="AH373" i="4"/>
  <c r="AJ288" i="4"/>
  <c r="AJ287" i="4"/>
  <c r="AJ281" i="4"/>
  <c r="AJ282" i="4" s="1"/>
  <c r="BF16" i="4"/>
  <c r="BF17" i="4"/>
  <c r="BF14" i="4"/>
  <c r="BF189" i="4"/>
  <c r="BF190" i="4" s="1"/>
  <c r="AI81" i="4"/>
  <c r="AI74" i="4"/>
  <c r="AI75" i="4" s="1"/>
  <c r="AI80" i="4"/>
  <c r="AJ203" i="4"/>
  <c r="AJ197" i="4"/>
  <c r="AJ198" i="4" s="1"/>
  <c r="AJ204" i="4"/>
  <c r="BF20" i="4"/>
  <c r="BF19" i="4"/>
  <c r="BF18" i="4"/>
  <c r="BF231" i="4"/>
  <c r="BF232" i="4" s="1"/>
  <c r="BF357" i="4"/>
  <c r="BF358" i="4" s="1"/>
  <c r="BE24" i="4"/>
  <c r="AI245" i="4"/>
  <c r="AI239" i="4"/>
  <c r="AI240" i="4" s="1"/>
  <c r="AI246" i="4"/>
  <c r="AF164" i="4" l="1"/>
  <c r="AF123" i="4"/>
  <c r="AF166" i="4"/>
  <c r="AG151" i="4"/>
  <c r="AF39" i="4"/>
  <c r="AF38" i="4"/>
  <c r="AF32" i="4"/>
  <c r="AF33" i="4" s="1"/>
  <c r="AF42" i="4" s="1"/>
  <c r="AF125" i="4"/>
  <c r="AG110" i="4"/>
  <c r="AI247" i="4"/>
  <c r="AI82" i="4"/>
  <c r="AJ289" i="4"/>
  <c r="AJ291" i="4"/>
  <c r="AK276" i="4"/>
  <c r="AI371" i="4"/>
  <c r="AI372" i="4"/>
  <c r="AI365" i="4"/>
  <c r="AI366" i="4" s="1"/>
  <c r="AJ360" i="4" s="1"/>
  <c r="BG18" i="4"/>
  <c r="BH315" i="4"/>
  <c r="BH20" i="4"/>
  <c r="BH17" i="4"/>
  <c r="BH19" i="4"/>
  <c r="BH15" i="4"/>
  <c r="BG189" i="4"/>
  <c r="BG190" i="4" s="1"/>
  <c r="BG66" i="4"/>
  <c r="BG67" i="4" s="1"/>
  <c r="BG13" i="4"/>
  <c r="AJ207" i="4"/>
  <c r="AK192" i="4"/>
  <c r="AI84" i="4"/>
  <c r="AJ69" i="4"/>
  <c r="AI331" i="4"/>
  <c r="BG15" i="4"/>
  <c r="BG17" i="4"/>
  <c r="BG231" i="4"/>
  <c r="BG232" i="4" s="1"/>
  <c r="BG273" i="4"/>
  <c r="BG274" i="4" s="1"/>
  <c r="BF24" i="4"/>
  <c r="AI249" i="4"/>
  <c r="AJ234" i="4"/>
  <c r="BE25" i="4"/>
  <c r="AJ205" i="4"/>
  <c r="AI333" i="4"/>
  <c r="AJ318" i="4"/>
  <c r="BI11" i="4"/>
  <c r="BI8" i="4" s="1"/>
  <c r="BH8" i="4"/>
  <c r="BG22" i="4"/>
  <c r="BG21" i="4"/>
  <c r="BG315" i="4"/>
  <c r="BG316" i="4" s="1"/>
  <c r="BG357" i="4"/>
  <c r="BG358" i="4" s="1"/>
  <c r="K267" i="4" l="1"/>
  <c r="K58" i="4"/>
  <c r="K329" i="4"/>
  <c r="K163" i="4"/>
  <c r="K182" i="4"/>
  <c r="K220" i="4"/>
  <c r="K371" i="4"/>
  <c r="K62" i="4"/>
  <c r="K197" i="4"/>
  <c r="K266" i="4"/>
  <c r="K264" i="4"/>
  <c r="K96" i="4"/>
  <c r="K311" i="4"/>
  <c r="K263" i="4"/>
  <c r="K288" i="4"/>
  <c r="K349" i="4"/>
  <c r="K305" i="4"/>
  <c r="K203" i="4"/>
  <c r="K140" i="4"/>
  <c r="K38" i="4"/>
  <c r="K346" i="4"/>
  <c r="K60" i="4"/>
  <c r="K143" i="4"/>
  <c r="K56" i="4"/>
  <c r="K180" i="4"/>
  <c r="K97" i="4"/>
  <c r="K184" i="4"/>
  <c r="K307" i="4"/>
  <c r="K99" i="4"/>
  <c r="K63" i="4"/>
  <c r="K138" i="4"/>
  <c r="K268" i="4"/>
  <c r="K308" i="4"/>
  <c r="K145" i="4"/>
  <c r="K365" i="4"/>
  <c r="K81" i="4"/>
  <c r="K142" i="4"/>
  <c r="K225" i="4"/>
  <c r="K229" i="4"/>
  <c r="K139" i="4"/>
  <c r="K61" i="4"/>
  <c r="K239" i="4"/>
  <c r="K304" i="4"/>
  <c r="K306" i="4"/>
  <c r="K187" i="4"/>
  <c r="K101" i="4"/>
  <c r="K80" i="4"/>
  <c r="K39" i="4"/>
  <c r="K262" i="4"/>
  <c r="K64" i="4"/>
  <c r="K223" i="4"/>
  <c r="K323" i="4"/>
  <c r="K204" i="4"/>
  <c r="K355" i="4"/>
  <c r="K146" i="4"/>
  <c r="K105" i="4"/>
  <c r="K354" i="4"/>
  <c r="K310" i="4"/>
  <c r="K181" i="4"/>
  <c r="K281" i="4"/>
  <c r="K141" i="4"/>
  <c r="K312" i="4"/>
  <c r="K186" i="4"/>
  <c r="K353" i="4"/>
  <c r="K269" i="4"/>
  <c r="K98" i="4"/>
  <c r="K162" i="4"/>
  <c r="K228" i="4"/>
  <c r="K122" i="4"/>
  <c r="K103" i="4"/>
  <c r="K156" i="4"/>
  <c r="K59" i="4"/>
  <c r="K57" i="4"/>
  <c r="K227" i="4"/>
  <c r="K183" i="4"/>
  <c r="K104" i="4"/>
  <c r="K100" i="4"/>
  <c r="K179" i="4"/>
  <c r="K226" i="4"/>
  <c r="K74" i="4"/>
  <c r="K121" i="4"/>
  <c r="K123" i="4" s="1"/>
  <c r="K350" i="4"/>
  <c r="K270" i="4"/>
  <c r="K352" i="4"/>
  <c r="K144" i="4"/>
  <c r="K351" i="4"/>
  <c r="K221" i="4"/>
  <c r="K224" i="4"/>
  <c r="K347" i="4"/>
  <c r="K32" i="4"/>
  <c r="K246" i="4"/>
  <c r="K222" i="4"/>
  <c r="K372" i="4"/>
  <c r="K137" i="4"/>
  <c r="K287" i="4"/>
  <c r="K289" i="4" s="1"/>
  <c r="K115" i="4"/>
  <c r="K178" i="4"/>
  <c r="K55" i="4"/>
  <c r="K330" i="4"/>
  <c r="K102" i="4"/>
  <c r="K313" i="4"/>
  <c r="K265" i="4"/>
  <c r="K245" i="4"/>
  <c r="K247" i="4" s="1"/>
  <c r="K185" i="4"/>
  <c r="K271" i="4"/>
  <c r="K348" i="4"/>
  <c r="K309" i="4"/>
  <c r="I140" i="4"/>
  <c r="G137" i="4"/>
  <c r="J144" i="4"/>
  <c r="I146" i="4"/>
  <c r="I141" i="4"/>
  <c r="G143" i="4"/>
  <c r="J100" i="4"/>
  <c r="I104" i="4"/>
  <c r="J138" i="4"/>
  <c r="J96" i="4"/>
  <c r="G138" i="4"/>
  <c r="J105" i="4"/>
  <c r="G104" i="4"/>
  <c r="J146" i="4"/>
  <c r="J102" i="4"/>
  <c r="J137" i="4"/>
  <c r="J142" i="4"/>
  <c r="J140" i="4"/>
  <c r="I142" i="4"/>
  <c r="H141" i="4"/>
  <c r="I105" i="4"/>
  <c r="G146" i="4"/>
  <c r="H137" i="4"/>
  <c r="I98" i="4"/>
  <c r="J101" i="4"/>
  <c r="H145" i="4"/>
  <c r="H104" i="4"/>
  <c r="G97" i="4"/>
  <c r="H140" i="4"/>
  <c r="I100" i="4"/>
  <c r="H146" i="4"/>
  <c r="J103" i="4"/>
  <c r="G105" i="4"/>
  <c r="G103" i="4"/>
  <c r="I139" i="4"/>
  <c r="I137" i="4"/>
  <c r="H98" i="4"/>
  <c r="G99" i="4"/>
  <c r="H142" i="4"/>
  <c r="H143" i="4"/>
  <c r="J97" i="4"/>
  <c r="J139" i="4"/>
  <c r="H100" i="4"/>
  <c r="H144" i="4"/>
  <c r="J145" i="4"/>
  <c r="H101" i="4"/>
  <c r="G140" i="4"/>
  <c r="J141" i="4"/>
  <c r="H139" i="4"/>
  <c r="G96" i="4"/>
  <c r="I145" i="4"/>
  <c r="G144" i="4"/>
  <c r="H99" i="4"/>
  <c r="G102" i="4"/>
  <c r="I101" i="4"/>
  <c r="G141" i="4"/>
  <c r="J98" i="4"/>
  <c r="H105" i="4"/>
  <c r="I144" i="4"/>
  <c r="G101" i="4"/>
  <c r="H96" i="4"/>
  <c r="I99" i="4"/>
  <c r="G139" i="4"/>
  <c r="I138" i="4"/>
  <c r="H103" i="4"/>
  <c r="H97" i="4"/>
  <c r="H102" i="4"/>
  <c r="J99" i="4"/>
  <c r="I97" i="4"/>
  <c r="H138" i="4"/>
  <c r="J104" i="4"/>
  <c r="G145" i="4"/>
  <c r="G142" i="4"/>
  <c r="L142" i="4" s="1"/>
  <c r="I103" i="4"/>
  <c r="I96" i="4"/>
  <c r="I102" i="4"/>
  <c r="I143" i="4"/>
  <c r="G100" i="4"/>
  <c r="L100" i="4" s="1"/>
  <c r="G98" i="4"/>
  <c r="J143" i="4"/>
  <c r="AF40" i="4"/>
  <c r="AG121" i="4"/>
  <c r="AG115" i="4"/>
  <c r="AG116" i="4" s="1"/>
  <c r="AG122" i="4"/>
  <c r="AG27" i="4"/>
  <c r="AG156" i="4"/>
  <c r="AG157" i="4" s="1"/>
  <c r="AG162" i="4"/>
  <c r="AG163" i="4"/>
  <c r="AI373" i="4"/>
  <c r="BH316" i="4"/>
  <c r="AJ245" i="4"/>
  <c r="AJ239" i="4"/>
  <c r="AJ240" i="4" s="1"/>
  <c r="AJ246" i="4"/>
  <c r="AK203" i="4"/>
  <c r="AK204" i="4"/>
  <c r="H204" i="4" s="1"/>
  <c r="AK197" i="4"/>
  <c r="AK198" i="4" s="1"/>
  <c r="G352" i="4"/>
  <c r="G269" i="4"/>
  <c r="G228" i="4"/>
  <c r="G310" i="4"/>
  <c r="G265" i="4"/>
  <c r="G19" i="4"/>
  <c r="G270" i="4"/>
  <c r="G229" i="4"/>
  <c r="G263" i="4"/>
  <c r="G221" i="4"/>
  <c r="G22" i="4"/>
  <c r="G182" i="4"/>
  <c r="G21" i="4"/>
  <c r="G18" i="4"/>
  <c r="G56" i="4"/>
  <c r="I60" i="4"/>
  <c r="H22" i="4"/>
  <c r="H182" i="4"/>
  <c r="I306" i="4"/>
  <c r="G61" i="4"/>
  <c r="I354" i="4"/>
  <c r="H262" i="4"/>
  <c r="I225" i="4"/>
  <c r="G308" i="4"/>
  <c r="G312" i="4"/>
  <c r="G349" i="4"/>
  <c r="H349" i="4"/>
  <c r="H62" i="4"/>
  <c r="G179" i="4"/>
  <c r="G181" i="4"/>
  <c r="G59" i="4"/>
  <c r="G267" i="4"/>
  <c r="G266" i="4"/>
  <c r="G220" i="4"/>
  <c r="I270" i="4"/>
  <c r="G225" i="4"/>
  <c r="G350" i="4"/>
  <c r="G355" i="4"/>
  <c r="G226" i="4"/>
  <c r="I271" i="4"/>
  <c r="I227" i="4"/>
  <c r="I305" i="4"/>
  <c r="I57" i="4"/>
  <c r="I310" i="4"/>
  <c r="I309" i="4"/>
  <c r="H351" i="4"/>
  <c r="I16" i="4"/>
  <c r="H229" i="4"/>
  <c r="G178" i="4"/>
  <c r="G271" i="4"/>
  <c r="G222" i="4"/>
  <c r="I14" i="4"/>
  <c r="G64" i="4"/>
  <c r="G62" i="4"/>
  <c r="G305" i="4"/>
  <c r="G227" i="4"/>
  <c r="G180" i="4"/>
  <c r="H221" i="4"/>
  <c r="I179" i="4"/>
  <c r="H61" i="4"/>
  <c r="H59" i="4"/>
  <c r="I304" i="4"/>
  <c r="I187" i="4"/>
  <c r="I55" i="4"/>
  <c r="I262" i="4"/>
  <c r="H268" i="4"/>
  <c r="G351" i="4"/>
  <c r="G13" i="4"/>
  <c r="G262" i="4"/>
  <c r="G307" i="4"/>
  <c r="H309" i="4"/>
  <c r="G264" i="4"/>
  <c r="H355" i="4"/>
  <c r="H63" i="4"/>
  <c r="I352" i="4"/>
  <c r="I348" i="4"/>
  <c r="H353" i="4"/>
  <c r="H308" i="4"/>
  <c r="I355" i="4"/>
  <c r="I186" i="4"/>
  <c r="H56" i="4"/>
  <c r="I347" i="4"/>
  <c r="H304" i="4"/>
  <c r="G346" i="4"/>
  <c r="I224" i="4"/>
  <c r="H15" i="4"/>
  <c r="H226" i="4"/>
  <c r="G17" i="4"/>
  <c r="H184" i="4"/>
  <c r="H312" i="4"/>
  <c r="I264" i="4"/>
  <c r="H183" i="4"/>
  <c r="I22" i="4"/>
  <c r="G186" i="4"/>
  <c r="H267" i="4"/>
  <c r="H270" i="4"/>
  <c r="I64" i="4"/>
  <c r="I263" i="4"/>
  <c r="G55" i="4"/>
  <c r="H265" i="4"/>
  <c r="H187" i="4"/>
  <c r="G63" i="4"/>
  <c r="I312" i="4"/>
  <c r="I267" i="4"/>
  <c r="H313" i="4"/>
  <c r="G354" i="4"/>
  <c r="G223" i="4"/>
  <c r="H346" i="4"/>
  <c r="I223" i="4"/>
  <c r="H223" i="4"/>
  <c r="G224" i="4"/>
  <c r="H350" i="4"/>
  <c r="I353" i="4"/>
  <c r="G304" i="4"/>
  <c r="H178" i="4"/>
  <c r="H13" i="4"/>
  <c r="H306" i="4"/>
  <c r="I56" i="4"/>
  <c r="G309" i="4"/>
  <c r="H186" i="4"/>
  <c r="H179" i="4"/>
  <c r="I61" i="4"/>
  <c r="H60" i="4"/>
  <c r="H58" i="4"/>
  <c r="I18" i="4"/>
  <c r="G60" i="4"/>
  <c r="G187" i="4"/>
  <c r="I349" i="4"/>
  <c r="G306" i="4"/>
  <c r="H269" i="4"/>
  <c r="H224" i="4"/>
  <c r="I181" i="4"/>
  <c r="I222" i="4"/>
  <c r="G268" i="4"/>
  <c r="I182" i="4"/>
  <c r="I313" i="4"/>
  <c r="H352" i="4"/>
  <c r="H19" i="4"/>
  <c r="H228" i="4"/>
  <c r="H307" i="4"/>
  <c r="G347" i="4"/>
  <c r="I15" i="4"/>
  <c r="H266" i="4"/>
  <c r="I265" i="4"/>
  <c r="I229" i="4"/>
  <c r="H220" i="4"/>
  <c r="H354" i="4"/>
  <c r="G58" i="4"/>
  <c r="G313" i="4"/>
  <c r="I226" i="4"/>
  <c r="H305" i="4"/>
  <c r="H311" i="4"/>
  <c r="I178" i="4"/>
  <c r="I185" i="4"/>
  <c r="I307" i="4"/>
  <c r="H21" i="4"/>
  <c r="I221" i="4"/>
  <c r="I266" i="4"/>
  <c r="I346" i="4"/>
  <c r="G183" i="4"/>
  <c r="I228" i="4"/>
  <c r="I269" i="4"/>
  <c r="G185" i="4"/>
  <c r="I183" i="4"/>
  <c r="H225" i="4"/>
  <c r="G57" i="4"/>
  <c r="G348" i="4"/>
  <c r="H347" i="4"/>
  <c r="I13" i="4"/>
  <c r="I311" i="4"/>
  <c r="H180" i="4"/>
  <c r="I268" i="4"/>
  <c r="H227" i="4"/>
  <c r="I308" i="4"/>
  <c r="H263" i="4"/>
  <c r="H55" i="4"/>
  <c r="G184" i="4"/>
  <c r="H64" i="4"/>
  <c r="H18" i="4"/>
  <c r="I62" i="4"/>
  <c r="I220" i="4"/>
  <c r="H222" i="4"/>
  <c r="H185" i="4"/>
  <c r="G311" i="4"/>
  <c r="I63" i="4"/>
  <c r="I59" i="4"/>
  <c r="H310" i="4"/>
  <c r="H20" i="4"/>
  <c r="I180" i="4"/>
  <c r="H14" i="4"/>
  <c r="I17" i="4"/>
  <c r="H348" i="4"/>
  <c r="H181" i="4"/>
  <c r="I350" i="4"/>
  <c r="H16" i="4"/>
  <c r="H271" i="4"/>
  <c r="H57" i="4"/>
  <c r="I19" i="4"/>
  <c r="H17" i="4"/>
  <c r="I351" i="4"/>
  <c r="I58" i="4"/>
  <c r="I20" i="4"/>
  <c r="I21" i="4"/>
  <c r="I184" i="4"/>
  <c r="H264" i="4"/>
  <c r="BG24" i="4"/>
  <c r="BH22" i="4"/>
  <c r="BH273" i="4"/>
  <c r="BH274" i="4" s="1"/>
  <c r="BH231" i="4"/>
  <c r="BH232" i="4" s="1"/>
  <c r="AI375" i="4"/>
  <c r="AJ329" i="4"/>
  <c r="AJ323" i="4"/>
  <c r="AJ324" i="4" s="1"/>
  <c r="AJ330" i="4"/>
  <c r="BF25" i="4"/>
  <c r="AJ80" i="4"/>
  <c r="AJ74" i="4"/>
  <c r="AJ75" i="4" s="1"/>
  <c r="AJ81" i="4"/>
  <c r="J354" i="4"/>
  <c r="J350" i="4"/>
  <c r="J355" i="4"/>
  <c r="J347" i="4"/>
  <c r="J349" i="4"/>
  <c r="J313" i="4"/>
  <c r="J309" i="4"/>
  <c r="G353" i="4"/>
  <c r="J352" i="4"/>
  <c r="J311" i="4"/>
  <c r="J310" i="4"/>
  <c r="J304" i="4"/>
  <c r="J270" i="4"/>
  <c r="J266" i="4"/>
  <c r="J262" i="4"/>
  <c r="J312" i="4"/>
  <c r="J307" i="4"/>
  <c r="J271" i="4"/>
  <c r="J227" i="4"/>
  <c r="J348" i="4"/>
  <c r="J306" i="4"/>
  <c r="J305" i="4"/>
  <c r="J269" i="4"/>
  <c r="J268" i="4"/>
  <c r="J267" i="4"/>
  <c r="J263" i="4"/>
  <c r="J224" i="4"/>
  <c r="J220" i="4"/>
  <c r="J186" i="4"/>
  <c r="J351" i="4"/>
  <c r="J265" i="4"/>
  <c r="J225" i="4"/>
  <c r="J221" i="4"/>
  <c r="J187" i="4"/>
  <c r="J183" i="4"/>
  <c r="J308" i="4"/>
  <c r="J226" i="4"/>
  <c r="J179" i="4"/>
  <c r="J64" i="4"/>
  <c r="J264" i="4"/>
  <c r="J185" i="4"/>
  <c r="J180" i="4"/>
  <c r="BI19" i="4"/>
  <c r="J19" i="4" s="1"/>
  <c r="J229" i="4"/>
  <c r="J181" i="4"/>
  <c r="J184" i="4"/>
  <c r="J182" i="4"/>
  <c r="J222" i="4"/>
  <c r="J223" i="4"/>
  <c r="BI17" i="4"/>
  <c r="J17" i="4" s="1"/>
  <c r="J58" i="4"/>
  <c r="BI14" i="4"/>
  <c r="G14" i="4" s="1"/>
  <c r="BI18" i="4"/>
  <c r="BI357" i="4"/>
  <c r="J228" i="4"/>
  <c r="J63" i="4"/>
  <c r="BH18" i="4"/>
  <c r="BH357" i="4"/>
  <c r="BH358" i="4" s="1"/>
  <c r="BH66" i="4"/>
  <c r="BH67" i="4" s="1"/>
  <c r="BH13" i="4"/>
  <c r="BH16" i="4"/>
  <c r="BH189" i="4"/>
  <c r="BH190" i="4" s="1"/>
  <c r="BH14" i="4"/>
  <c r="BH21" i="4"/>
  <c r="AK281" i="4"/>
  <c r="AK282" i="4" s="1"/>
  <c r="AK288" i="4"/>
  <c r="H288" i="4" s="1"/>
  <c r="AK287" i="4"/>
  <c r="H287" i="4" s="1"/>
  <c r="L184" i="4" l="1"/>
  <c r="L313" i="4"/>
  <c r="L306" i="4"/>
  <c r="L105" i="4"/>
  <c r="L104" i="4"/>
  <c r="L347" i="4"/>
  <c r="L262" i="4"/>
  <c r="L180" i="4"/>
  <c r="L64" i="4"/>
  <c r="L350" i="4"/>
  <c r="L266" i="4"/>
  <c r="L179" i="4"/>
  <c r="L312" i="4"/>
  <c r="L263" i="4"/>
  <c r="L265" i="4"/>
  <c r="L352" i="4"/>
  <c r="K40" i="4"/>
  <c r="K107" i="4"/>
  <c r="L311" i="4"/>
  <c r="L183" i="4"/>
  <c r="L58" i="4"/>
  <c r="L264" i="4"/>
  <c r="L227" i="4"/>
  <c r="L225" i="4"/>
  <c r="L267" i="4"/>
  <c r="L308" i="4"/>
  <c r="L182" i="4"/>
  <c r="L229" i="4"/>
  <c r="L310" i="4"/>
  <c r="L145" i="4"/>
  <c r="L101" i="4"/>
  <c r="L141" i="4"/>
  <c r="L144" i="4"/>
  <c r="L97" i="4"/>
  <c r="K164" i="4"/>
  <c r="K82" i="4"/>
  <c r="K315" i="4"/>
  <c r="K373" i="4"/>
  <c r="K331" i="4"/>
  <c r="L185" i="4"/>
  <c r="L187" i="4"/>
  <c r="L309" i="4"/>
  <c r="L224" i="4"/>
  <c r="L223" i="4"/>
  <c r="L351" i="4"/>
  <c r="L305" i="4"/>
  <c r="L222" i="4"/>
  <c r="L226" i="4"/>
  <c r="L270" i="4"/>
  <c r="L228" i="4"/>
  <c r="L98" i="4"/>
  <c r="L139" i="4"/>
  <c r="L140" i="4"/>
  <c r="L138" i="4"/>
  <c r="K66" i="4"/>
  <c r="K148" i="4"/>
  <c r="K205" i="4"/>
  <c r="K231" i="4"/>
  <c r="L268" i="4"/>
  <c r="L304" i="4"/>
  <c r="L63" i="4"/>
  <c r="L186" i="4"/>
  <c r="L307" i="4"/>
  <c r="L271" i="4"/>
  <c r="L355" i="4"/>
  <c r="L220" i="4"/>
  <c r="L181" i="4"/>
  <c r="L349" i="4"/>
  <c r="L221" i="4"/>
  <c r="L269" i="4"/>
  <c r="L102" i="4"/>
  <c r="L96" i="4"/>
  <c r="L99" i="4"/>
  <c r="L103" i="4"/>
  <c r="L146" i="4"/>
  <c r="L143" i="4"/>
  <c r="L137" i="4"/>
  <c r="K189" i="4"/>
  <c r="K273" i="4"/>
  <c r="K357" i="4"/>
  <c r="K18" i="4"/>
  <c r="K14" i="4"/>
  <c r="L348" i="4"/>
  <c r="K17" i="4"/>
  <c r="L17" i="4" s="1"/>
  <c r="L354" i="4"/>
  <c r="K19" i="4"/>
  <c r="L19" i="4" s="1"/>
  <c r="D15" i="1"/>
  <c r="E16" i="1"/>
  <c r="E19" i="1"/>
  <c r="E13" i="1"/>
  <c r="E14" i="1"/>
  <c r="D16" i="1"/>
  <c r="E15" i="1"/>
  <c r="D13" i="1"/>
  <c r="AG164" i="4"/>
  <c r="J148" i="4"/>
  <c r="H148" i="4"/>
  <c r="D17" i="1"/>
  <c r="D14" i="1"/>
  <c r="E20" i="1"/>
  <c r="E17" i="1"/>
  <c r="H107" i="4"/>
  <c r="D19" i="1"/>
  <c r="E18" i="1"/>
  <c r="I148" i="4"/>
  <c r="D12" i="1"/>
  <c r="I107" i="4"/>
  <c r="E12" i="1"/>
  <c r="D11" i="1"/>
  <c r="G107" i="4"/>
  <c r="G108" i="4" s="1"/>
  <c r="D18" i="1"/>
  <c r="J107" i="4"/>
  <c r="G148" i="4"/>
  <c r="G149" i="4" s="1"/>
  <c r="E11" i="1"/>
  <c r="D20" i="1"/>
  <c r="AG166" i="4"/>
  <c r="AH151" i="4"/>
  <c r="AG38" i="4"/>
  <c r="AG32" i="4"/>
  <c r="AG33" i="4" s="1"/>
  <c r="AG42" i="4" s="1"/>
  <c r="AG39" i="4"/>
  <c r="AG125" i="4"/>
  <c r="AH110" i="4"/>
  <c r="AG123" i="4"/>
  <c r="J18" i="4"/>
  <c r="J14" i="4"/>
  <c r="L14" i="4" s="1"/>
  <c r="AJ247" i="4"/>
  <c r="AK205" i="4"/>
  <c r="H203" i="4"/>
  <c r="H205" i="4" s="1"/>
  <c r="I231" i="4"/>
  <c r="H197" i="4"/>
  <c r="H289" i="4"/>
  <c r="J231" i="4"/>
  <c r="J315" i="4"/>
  <c r="J273" i="4"/>
  <c r="AJ82" i="4"/>
  <c r="H231" i="4"/>
  <c r="G315" i="4"/>
  <c r="G316" i="4" s="1"/>
  <c r="G357" i="4"/>
  <c r="G358" i="4" s="1"/>
  <c r="J60" i="4"/>
  <c r="L60" i="4" s="1"/>
  <c r="AK207" i="4"/>
  <c r="AL192" i="4"/>
  <c r="AK289" i="4"/>
  <c r="BH24" i="4"/>
  <c r="BI21" i="4"/>
  <c r="J21" i="4" s="1"/>
  <c r="BI20" i="4"/>
  <c r="K20" i="4" s="1"/>
  <c r="BI15" i="4"/>
  <c r="K15" i="4" s="1"/>
  <c r="BI231" i="4"/>
  <c r="BI232" i="4" s="1"/>
  <c r="BI315" i="4"/>
  <c r="BI316" i="4" s="1"/>
  <c r="AJ333" i="4"/>
  <c r="AK318" i="4"/>
  <c r="AJ371" i="4"/>
  <c r="AJ365" i="4"/>
  <c r="AJ372" i="4"/>
  <c r="J61" i="4"/>
  <c r="L61" i="4" s="1"/>
  <c r="H357" i="4"/>
  <c r="G66" i="4"/>
  <c r="G67" i="4" s="1"/>
  <c r="H315" i="4"/>
  <c r="J59" i="4"/>
  <c r="L59" i="4" s="1"/>
  <c r="J56" i="4"/>
  <c r="L56" i="4" s="1"/>
  <c r="G273" i="4"/>
  <c r="G274" i="4" s="1"/>
  <c r="I273" i="4"/>
  <c r="H273" i="4"/>
  <c r="BI66" i="4"/>
  <c r="BI67" i="4" s="1"/>
  <c r="BI13" i="4"/>
  <c r="J13" i="4" s="1"/>
  <c r="BI189" i="4"/>
  <c r="BI190" i="4" s="1"/>
  <c r="BI22" i="4"/>
  <c r="J22" i="4" s="1"/>
  <c r="BI273" i="4"/>
  <c r="BI274" i="4" s="1"/>
  <c r="AJ331" i="4"/>
  <c r="BG25" i="4"/>
  <c r="H66" i="4"/>
  <c r="I357" i="4"/>
  <c r="J62" i="4"/>
  <c r="L62" i="4" s="1"/>
  <c r="H281" i="4"/>
  <c r="I315" i="4"/>
  <c r="AJ249" i="4"/>
  <c r="AK234" i="4"/>
  <c r="AK291" i="4"/>
  <c r="AL276" i="4"/>
  <c r="BI358" i="4"/>
  <c r="BI16" i="4"/>
  <c r="G16" i="4" s="1"/>
  <c r="AJ84" i="4"/>
  <c r="AK69" i="4"/>
  <c r="J346" i="4"/>
  <c r="L346" i="4" s="1"/>
  <c r="I24" i="4"/>
  <c r="J55" i="4"/>
  <c r="L55" i="4" s="1"/>
  <c r="I189" i="4"/>
  <c r="J57" i="4"/>
  <c r="L57" i="4" s="1"/>
  <c r="H24" i="4"/>
  <c r="H189" i="4"/>
  <c r="J178" i="4"/>
  <c r="J189" i="4" s="1"/>
  <c r="I66" i="4"/>
  <c r="G189" i="4"/>
  <c r="G190" i="4" s="1"/>
  <c r="G231" i="4"/>
  <c r="G232" i="4" s="1"/>
  <c r="J353" i="4"/>
  <c r="L353" i="4" s="1"/>
  <c r="L178" i="4" l="1"/>
  <c r="L18" i="4"/>
  <c r="K16" i="4"/>
  <c r="K21" i="4"/>
  <c r="L21" i="4" s="1"/>
  <c r="K13" i="4"/>
  <c r="K22" i="4"/>
  <c r="L22" i="4" s="1"/>
  <c r="D21" i="1"/>
  <c r="E21" i="1"/>
  <c r="H108" i="4"/>
  <c r="I108" i="4" s="1"/>
  <c r="J108" i="4" s="1"/>
  <c r="K108" i="4" s="1"/>
  <c r="L108" i="4" s="1"/>
  <c r="H149" i="4"/>
  <c r="I149" i="4" s="1"/>
  <c r="J149" i="4" s="1"/>
  <c r="K149" i="4" s="1"/>
  <c r="L149" i="4" s="1"/>
  <c r="AH122" i="4"/>
  <c r="AH121" i="4"/>
  <c r="AH115" i="4"/>
  <c r="AH27" i="4"/>
  <c r="AG40" i="4"/>
  <c r="AH163" i="4"/>
  <c r="AH156" i="4"/>
  <c r="AH162" i="4"/>
  <c r="H274" i="4"/>
  <c r="I274" i="4" s="1"/>
  <c r="J274" i="4" s="1"/>
  <c r="K274" i="4" s="1"/>
  <c r="L274" i="4" s="1"/>
  <c r="H316" i="4"/>
  <c r="I316" i="4" s="1"/>
  <c r="J316" i="4" s="1"/>
  <c r="K316" i="4" s="1"/>
  <c r="L316" i="4" s="1"/>
  <c r="J357" i="4"/>
  <c r="H67" i="4"/>
  <c r="I67" i="4" s="1"/>
  <c r="H358" i="4"/>
  <c r="I358" i="4" s="1"/>
  <c r="AK80" i="4"/>
  <c r="AK74" i="4"/>
  <c r="AK81" i="4"/>
  <c r="H81" i="4" s="1"/>
  <c r="AK246" i="4"/>
  <c r="H246" i="4" s="1"/>
  <c r="AK245" i="4"/>
  <c r="AK239" i="4"/>
  <c r="AK330" i="4"/>
  <c r="H330" i="4" s="1"/>
  <c r="AK329" i="4"/>
  <c r="AK323" i="4"/>
  <c r="G15" i="4"/>
  <c r="J15" i="4"/>
  <c r="BH25" i="4"/>
  <c r="H190" i="4"/>
  <c r="I190" i="4" s="1"/>
  <c r="J190" i="4" s="1"/>
  <c r="K190" i="4" s="1"/>
  <c r="L190" i="4" s="1"/>
  <c r="J66" i="4"/>
  <c r="AL288" i="4"/>
  <c r="AL287" i="4"/>
  <c r="AL281" i="4"/>
  <c r="G20" i="4"/>
  <c r="J20" i="4"/>
  <c r="BI24" i="4"/>
  <c r="AJ366" i="4"/>
  <c r="AK360" i="4" s="1"/>
  <c r="AL204" i="4"/>
  <c r="AL203" i="4"/>
  <c r="AL197" i="4"/>
  <c r="AJ373" i="4"/>
  <c r="H232" i="4"/>
  <c r="I232" i="4" s="1"/>
  <c r="J232" i="4" s="1"/>
  <c r="K232" i="4" s="1"/>
  <c r="L232" i="4" s="1"/>
  <c r="J16" i="4"/>
  <c r="L16" i="4" l="1"/>
  <c r="K24" i="4"/>
  <c r="L13" i="4"/>
  <c r="L15" i="4"/>
  <c r="L20" i="4"/>
  <c r="AH164" i="4"/>
  <c r="AH157" i="4"/>
  <c r="AH38" i="4"/>
  <c r="AH32" i="4"/>
  <c r="AH33" i="4" s="1"/>
  <c r="AH42" i="4" s="1"/>
  <c r="AH39" i="4"/>
  <c r="AH116" i="4"/>
  <c r="AH123" i="4"/>
  <c r="J358" i="4"/>
  <c r="K358" i="4" s="1"/>
  <c r="L358" i="4" s="1"/>
  <c r="J24" i="4"/>
  <c r="J67" i="4"/>
  <c r="K67" i="4" s="1"/>
  <c r="L67" i="4" s="1"/>
  <c r="AK324" i="4"/>
  <c r="H323" i="4"/>
  <c r="BI25" i="4"/>
  <c r="AL289" i="4"/>
  <c r="G24" i="4"/>
  <c r="G25" i="4" s="1"/>
  <c r="H25" i="4" s="1"/>
  <c r="I25" i="4" s="1"/>
  <c r="AK247" i="4"/>
  <c r="H245" i="4"/>
  <c r="H247" i="4" s="1"/>
  <c r="AK75" i="4"/>
  <c r="H74" i="4"/>
  <c r="AL205" i="4"/>
  <c r="AJ375" i="4"/>
  <c r="AK82" i="4"/>
  <c r="H80" i="4"/>
  <c r="H82" i="4" s="1"/>
  <c r="AL198" i="4"/>
  <c r="AL282" i="4"/>
  <c r="AK331" i="4"/>
  <c r="H329" i="4"/>
  <c r="H331" i="4" s="1"/>
  <c r="AK240" i="4"/>
  <c r="H239" i="4"/>
  <c r="J25" i="4" l="1"/>
  <c r="K25" i="4" s="1"/>
  <c r="L25" i="4" s="1"/>
  <c r="AH40" i="4"/>
  <c r="AH166" i="4"/>
  <c r="AI151" i="4"/>
  <c r="AH125" i="4"/>
  <c r="AI110" i="4"/>
  <c r="AK84" i="4"/>
  <c r="AL69" i="4"/>
  <c r="AL207" i="4"/>
  <c r="AM192" i="4"/>
  <c r="AK372" i="4"/>
  <c r="H372" i="4" s="1"/>
  <c r="AK371" i="4"/>
  <c r="AK365" i="4"/>
  <c r="AK333" i="4"/>
  <c r="AL318" i="4"/>
  <c r="AK249" i="4"/>
  <c r="AL234" i="4"/>
  <c r="AL291" i="4"/>
  <c r="AM276" i="4"/>
  <c r="AI162" i="4" l="1"/>
  <c r="AI156" i="4"/>
  <c r="AI163" i="4"/>
  <c r="AI121" i="4"/>
  <c r="AI115" i="4"/>
  <c r="AI122" i="4"/>
  <c r="AI27" i="4"/>
  <c r="AM287" i="4"/>
  <c r="AM281" i="4"/>
  <c r="AM288" i="4"/>
  <c r="AL246" i="4"/>
  <c r="AL245" i="4"/>
  <c r="AL239" i="4"/>
  <c r="AK366" i="4"/>
  <c r="AL360" i="4" s="1"/>
  <c r="H365" i="4"/>
  <c r="AL330" i="4"/>
  <c r="AL329" i="4"/>
  <c r="AL323" i="4"/>
  <c r="AK373" i="4"/>
  <c r="H371" i="4"/>
  <c r="H373" i="4" s="1"/>
  <c r="AM203" i="4"/>
  <c r="AM197" i="4"/>
  <c r="AM204" i="4"/>
  <c r="AL80" i="4"/>
  <c r="AL74" i="4"/>
  <c r="AL81" i="4"/>
  <c r="AI32" i="4" l="1"/>
  <c r="AI33" i="4" s="1"/>
  <c r="AI42" i="4" s="1"/>
  <c r="AI39" i="4"/>
  <c r="AI38" i="4"/>
  <c r="AI116" i="4"/>
  <c r="AI123" i="4"/>
  <c r="AI157" i="4"/>
  <c r="AI164" i="4"/>
  <c r="H32" i="4"/>
  <c r="AM282" i="4"/>
  <c r="AL247" i="4"/>
  <c r="AM198" i="4"/>
  <c r="H38" i="4"/>
  <c r="AL75" i="4"/>
  <c r="AM205" i="4"/>
  <c r="AL324" i="4"/>
  <c r="AK375" i="4"/>
  <c r="AM289" i="4"/>
  <c r="AL82" i="4"/>
  <c r="AL331" i="4"/>
  <c r="AL240" i="4"/>
  <c r="AI40" i="4" l="1"/>
  <c r="AI125" i="4"/>
  <c r="AJ110" i="4"/>
  <c r="AI166" i="4"/>
  <c r="AJ151" i="4"/>
  <c r="AL249" i="4"/>
  <c r="AM234" i="4"/>
  <c r="AL372" i="4"/>
  <c r="AL365" i="4"/>
  <c r="AL371" i="4"/>
  <c r="AL333" i="4"/>
  <c r="AM318" i="4"/>
  <c r="AL84" i="4"/>
  <c r="AM69" i="4"/>
  <c r="AM207" i="4"/>
  <c r="AN192" i="4"/>
  <c r="AM291" i="4"/>
  <c r="AN276" i="4"/>
  <c r="AJ122" i="4" l="1"/>
  <c r="AJ121" i="4"/>
  <c r="AJ115" i="4"/>
  <c r="AJ27" i="4"/>
  <c r="AJ163" i="4"/>
  <c r="AJ162" i="4"/>
  <c r="AJ156" i="4"/>
  <c r="AN288" i="4"/>
  <c r="AN287" i="4"/>
  <c r="AN281" i="4"/>
  <c r="AM81" i="4"/>
  <c r="AM80" i="4"/>
  <c r="AM74" i="4"/>
  <c r="AL373" i="4"/>
  <c r="AL366" i="4"/>
  <c r="AM360" i="4" s="1"/>
  <c r="AM245" i="4"/>
  <c r="AM246" i="4"/>
  <c r="AM239" i="4"/>
  <c r="AN203" i="4"/>
  <c r="AN197" i="4"/>
  <c r="AN204" i="4"/>
  <c r="AM330" i="4"/>
  <c r="AM323" i="4"/>
  <c r="AM329" i="4"/>
  <c r="AJ164" i="4" l="1"/>
  <c r="AJ39" i="4"/>
  <c r="AJ32" i="4"/>
  <c r="AJ33" i="4" s="1"/>
  <c r="AJ42" i="4" s="1"/>
  <c r="AJ38" i="4"/>
  <c r="AJ40" i="4" s="1"/>
  <c r="AJ116" i="4"/>
  <c r="AJ157" i="4"/>
  <c r="AJ123" i="4"/>
  <c r="AM331" i="4"/>
  <c r="AN198" i="4"/>
  <c r="AM247" i="4"/>
  <c r="AM324" i="4"/>
  <c r="AM240" i="4"/>
  <c r="AL375" i="4"/>
  <c r="AM82" i="4"/>
  <c r="AN282" i="4"/>
  <c r="AN205" i="4"/>
  <c r="AM75" i="4"/>
  <c r="AN289" i="4"/>
  <c r="AJ125" i="4" l="1"/>
  <c r="AK110" i="4"/>
  <c r="AJ166" i="4"/>
  <c r="AK151" i="4"/>
  <c r="AM249" i="4"/>
  <c r="AN234" i="4"/>
  <c r="AM371" i="4"/>
  <c r="AM372" i="4"/>
  <c r="AM365" i="4"/>
  <c r="AN207" i="4"/>
  <c r="AO192" i="4"/>
  <c r="AM84" i="4"/>
  <c r="AN69" i="4"/>
  <c r="AN291" i="4"/>
  <c r="AO276" i="4"/>
  <c r="AM333" i="4"/>
  <c r="AN318" i="4"/>
  <c r="AK122" i="4" l="1"/>
  <c r="AK115" i="4"/>
  <c r="AK121" i="4"/>
  <c r="AK27" i="4"/>
  <c r="AK163" i="4"/>
  <c r="AK162" i="4"/>
  <c r="AK156" i="4"/>
  <c r="AO281" i="4"/>
  <c r="AO288" i="4"/>
  <c r="AO287" i="4"/>
  <c r="AO197" i="4"/>
  <c r="AO204" i="4"/>
  <c r="AO203" i="4"/>
  <c r="AN239" i="4"/>
  <c r="AN246" i="4"/>
  <c r="AN245" i="4"/>
  <c r="AN329" i="4"/>
  <c r="AN323" i="4"/>
  <c r="AN330" i="4"/>
  <c r="AN80" i="4"/>
  <c r="AN74" i="4"/>
  <c r="AN81" i="4"/>
  <c r="AM373" i="4"/>
  <c r="AM366" i="4"/>
  <c r="AN360" i="4" s="1"/>
  <c r="AK39" i="4" l="1"/>
  <c r="H39" i="4" s="1"/>
  <c r="H40" i="4" s="1"/>
  <c r="AK38" i="4"/>
  <c r="AK32" i="4"/>
  <c r="AK33" i="4" s="1"/>
  <c r="AK42" i="4" s="1"/>
  <c r="AK123" i="4"/>
  <c r="AK164" i="4"/>
  <c r="AK157" i="4"/>
  <c r="AK116" i="4"/>
  <c r="AO282" i="4"/>
  <c r="AO289" i="4"/>
  <c r="AM375" i="4"/>
  <c r="AN324" i="4"/>
  <c r="AN240" i="4"/>
  <c r="AO198" i="4"/>
  <c r="AN75" i="4"/>
  <c r="AN331" i="4"/>
  <c r="AN82" i="4"/>
  <c r="AN247" i="4"/>
  <c r="AO205" i="4"/>
  <c r="AK40" i="4" l="1"/>
  <c r="AK166" i="4"/>
  <c r="AL151" i="4"/>
  <c r="AK125" i="4"/>
  <c r="AL110" i="4"/>
  <c r="AN371" i="4"/>
  <c r="AN372" i="4"/>
  <c r="AN365" i="4"/>
  <c r="AN249" i="4"/>
  <c r="AO234" i="4"/>
  <c r="AN84" i="4"/>
  <c r="AO69" i="4"/>
  <c r="AO207" i="4"/>
  <c r="AP192" i="4"/>
  <c r="AN333" i="4"/>
  <c r="AO318" i="4"/>
  <c r="AO291" i="4"/>
  <c r="AP276" i="4"/>
  <c r="AL122" i="4" l="1"/>
  <c r="AL121" i="4"/>
  <c r="AL115" i="4"/>
  <c r="AL27" i="4"/>
  <c r="AL163" i="4"/>
  <c r="AL156" i="4"/>
  <c r="AL162" i="4"/>
  <c r="AP288" i="4"/>
  <c r="AP281" i="4"/>
  <c r="AP282" i="4" s="1"/>
  <c r="AP287" i="4"/>
  <c r="AO323" i="4"/>
  <c r="AO330" i="4"/>
  <c r="AO329" i="4"/>
  <c r="AO80" i="4"/>
  <c r="AO74" i="4"/>
  <c r="AO81" i="4"/>
  <c r="AO245" i="4"/>
  <c r="AO239" i="4"/>
  <c r="AO246" i="4"/>
  <c r="AN366" i="4"/>
  <c r="AO360" i="4" s="1"/>
  <c r="AP204" i="4"/>
  <c r="AP197" i="4"/>
  <c r="AP198" i="4" s="1"/>
  <c r="AP203" i="4"/>
  <c r="AN373" i="4"/>
  <c r="AL164" i="4" l="1"/>
  <c r="AL157" i="4"/>
  <c r="AL116" i="4"/>
  <c r="AL123" i="4"/>
  <c r="AL38" i="4"/>
  <c r="AL32" i="4"/>
  <c r="AL33" i="4" s="1"/>
  <c r="AL42" i="4" s="1"/>
  <c r="AL39" i="4"/>
  <c r="AP205" i="4"/>
  <c r="AO331" i="4"/>
  <c r="AN375" i="4"/>
  <c r="AP207" i="4"/>
  <c r="AQ192" i="4"/>
  <c r="AP289" i="4"/>
  <c r="AO247" i="4"/>
  <c r="AO82" i="4"/>
  <c r="AO240" i="4"/>
  <c r="AO75" i="4"/>
  <c r="AO324" i="4"/>
  <c r="AP291" i="4"/>
  <c r="AQ276" i="4"/>
  <c r="AL166" i="4" l="1"/>
  <c r="AM151" i="4"/>
  <c r="AL125" i="4"/>
  <c r="AM110" i="4"/>
  <c r="AL40" i="4"/>
  <c r="AQ287" i="4"/>
  <c r="AQ281" i="4"/>
  <c r="AQ282" i="4" s="1"/>
  <c r="AQ288" i="4"/>
  <c r="AQ203" i="4"/>
  <c r="AQ197" i="4"/>
  <c r="AQ198" i="4" s="1"/>
  <c r="AQ204" i="4"/>
  <c r="AO84" i="4"/>
  <c r="AP69" i="4"/>
  <c r="AO371" i="4"/>
  <c r="AO372" i="4"/>
  <c r="AO365" i="4"/>
  <c r="AO333" i="4"/>
  <c r="AP318" i="4"/>
  <c r="AO249" i="4"/>
  <c r="AP234" i="4"/>
  <c r="AM115" i="4" l="1"/>
  <c r="AM116" i="4" s="1"/>
  <c r="AM121" i="4"/>
  <c r="AM122" i="4"/>
  <c r="AM27" i="4"/>
  <c r="AM162" i="4"/>
  <c r="AM156" i="4"/>
  <c r="AM157" i="4" s="1"/>
  <c r="AM163" i="4"/>
  <c r="AQ289" i="4"/>
  <c r="AP81" i="4"/>
  <c r="AP74" i="4"/>
  <c r="AP75" i="4" s="1"/>
  <c r="AP80" i="4"/>
  <c r="AQ205" i="4"/>
  <c r="AQ291" i="4"/>
  <c r="AO366" i="4"/>
  <c r="AP360" i="4" s="1"/>
  <c r="AP330" i="4"/>
  <c r="AP329" i="4"/>
  <c r="AP323" i="4"/>
  <c r="AP324" i="4" s="1"/>
  <c r="AO373" i="4"/>
  <c r="AP246" i="4"/>
  <c r="AP239" i="4"/>
  <c r="AP240" i="4" s="1"/>
  <c r="AP245" i="4"/>
  <c r="AQ207" i="4"/>
  <c r="AM39" i="4" l="1"/>
  <c r="AM38" i="4"/>
  <c r="AM32" i="4"/>
  <c r="AM33" i="4" s="1"/>
  <c r="AM42" i="4" s="1"/>
  <c r="AM166" i="4"/>
  <c r="AN151" i="4"/>
  <c r="AM164" i="4"/>
  <c r="AM123" i="4"/>
  <c r="AM125" i="4"/>
  <c r="AN110" i="4"/>
  <c r="AP247" i="4"/>
  <c r="AP331" i="4"/>
  <c r="AR288" i="4"/>
  <c r="AR287" i="4"/>
  <c r="AR282" i="4"/>
  <c r="AP84" i="4"/>
  <c r="AQ69" i="4"/>
  <c r="AR203" i="4"/>
  <c r="AR198" i="4"/>
  <c r="AR204" i="4"/>
  <c r="AP249" i="4"/>
  <c r="AQ234" i="4"/>
  <c r="AP333" i="4"/>
  <c r="AQ318" i="4"/>
  <c r="AO375" i="4"/>
  <c r="AP82" i="4"/>
  <c r="AM40" i="4" l="1"/>
  <c r="AN156" i="4"/>
  <c r="AN157" i="4" s="1"/>
  <c r="AN163" i="4"/>
  <c r="AN162" i="4"/>
  <c r="AN164" i="4" s="1"/>
  <c r="AN121" i="4"/>
  <c r="AN122" i="4"/>
  <c r="AN115" i="4"/>
  <c r="AN116" i="4" s="1"/>
  <c r="AN27" i="4"/>
  <c r="AR205" i="4"/>
  <c r="AR289" i="4"/>
  <c r="AP372" i="4"/>
  <c r="AP371" i="4"/>
  <c r="AP365" i="4"/>
  <c r="AP366" i="4" s="1"/>
  <c r="AQ360" i="4" s="1"/>
  <c r="AQ245" i="4"/>
  <c r="AQ239" i="4"/>
  <c r="AQ240" i="4" s="1"/>
  <c r="AQ246" i="4"/>
  <c r="AQ81" i="4"/>
  <c r="AQ74" i="4"/>
  <c r="AQ75" i="4" s="1"/>
  <c r="AQ80" i="4"/>
  <c r="AR291" i="4"/>
  <c r="AQ330" i="4"/>
  <c r="AQ329" i="4"/>
  <c r="AQ323" i="4"/>
  <c r="AQ324" i="4" s="1"/>
  <c r="AR207" i="4"/>
  <c r="AN123" i="4" l="1"/>
  <c r="AN32" i="4"/>
  <c r="AN33" i="4" s="1"/>
  <c r="AN42" i="4" s="1"/>
  <c r="AN38" i="4"/>
  <c r="AN39" i="4"/>
  <c r="AO110" i="4"/>
  <c r="AN125" i="4"/>
  <c r="AN166" i="4"/>
  <c r="AO151" i="4"/>
  <c r="AQ331" i="4"/>
  <c r="AQ247" i="4"/>
  <c r="AP373" i="4"/>
  <c r="AP375" i="4"/>
  <c r="AQ333" i="4"/>
  <c r="AS203" i="4"/>
  <c r="AS198" i="4"/>
  <c r="AS204" i="4"/>
  <c r="AQ82" i="4"/>
  <c r="AQ249" i="4"/>
  <c r="AS288" i="4"/>
  <c r="AS287" i="4"/>
  <c r="AS282" i="4"/>
  <c r="AQ84" i="4"/>
  <c r="AO163" i="4" l="1"/>
  <c r="AO162" i="4"/>
  <c r="AO156" i="4"/>
  <c r="AO157" i="4" s="1"/>
  <c r="AO122" i="4"/>
  <c r="AO115" i="4"/>
  <c r="AO116" i="4" s="1"/>
  <c r="AO121" i="4"/>
  <c r="AO27" i="4"/>
  <c r="AN40" i="4"/>
  <c r="AS205" i="4"/>
  <c r="AR329" i="4"/>
  <c r="AR324" i="4"/>
  <c r="AR330" i="4"/>
  <c r="AR246" i="4"/>
  <c r="AR245" i="4"/>
  <c r="AR240" i="4"/>
  <c r="AS291" i="4"/>
  <c r="AR80" i="4"/>
  <c r="AR75" i="4"/>
  <c r="AR81" i="4"/>
  <c r="AS289" i="4"/>
  <c r="AS207" i="4"/>
  <c r="AQ371" i="4"/>
  <c r="AQ372" i="4"/>
  <c r="AQ365" i="4"/>
  <c r="AQ366" i="4" s="1"/>
  <c r="AR360" i="4" s="1"/>
  <c r="AO123" i="4" l="1"/>
  <c r="AO164" i="4"/>
  <c r="AO125" i="4"/>
  <c r="AP110" i="4"/>
  <c r="AO166" i="4"/>
  <c r="AP151" i="4"/>
  <c r="AO32" i="4"/>
  <c r="AO33" i="4" s="1"/>
  <c r="AO42" i="4" s="1"/>
  <c r="AO38" i="4"/>
  <c r="AO39" i="4"/>
  <c r="AR331" i="4"/>
  <c r="AR247" i="4"/>
  <c r="AR82" i="4"/>
  <c r="AQ373" i="4"/>
  <c r="AT288" i="4"/>
  <c r="AT287" i="4"/>
  <c r="AQ375" i="4"/>
  <c r="AR84" i="4"/>
  <c r="AR249" i="4"/>
  <c r="AR333" i="4"/>
  <c r="AT204" i="4"/>
  <c r="AT203" i="4"/>
  <c r="AP163" i="4" l="1"/>
  <c r="AP162" i="4"/>
  <c r="AP156" i="4"/>
  <c r="AP157" i="4" s="1"/>
  <c r="AO40" i="4"/>
  <c r="AP121" i="4"/>
  <c r="AP115" i="4"/>
  <c r="AP116" i="4" s="1"/>
  <c r="AP122" i="4"/>
  <c r="AP27" i="4"/>
  <c r="AT282" i="4"/>
  <c r="AT291" i="4" s="1"/>
  <c r="AT198" i="4"/>
  <c r="AT289" i="4"/>
  <c r="AT205" i="4"/>
  <c r="AS330" i="4"/>
  <c r="AS324" i="4"/>
  <c r="AS329" i="4"/>
  <c r="AS80" i="4"/>
  <c r="AS75" i="4"/>
  <c r="AS81" i="4"/>
  <c r="AT207" i="4"/>
  <c r="AS246" i="4"/>
  <c r="AS240" i="4"/>
  <c r="AS245" i="4"/>
  <c r="AR371" i="4"/>
  <c r="AR365" i="4"/>
  <c r="AR366" i="4" s="1"/>
  <c r="AS360" i="4" s="1"/>
  <c r="AR372" i="4"/>
  <c r="AP164" i="4" l="1"/>
  <c r="AP39" i="4"/>
  <c r="AP32" i="4"/>
  <c r="AP33" i="4" s="1"/>
  <c r="AP42" i="4" s="1"/>
  <c r="AP38" i="4"/>
  <c r="AP123" i="4"/>
  <c r="AP125" i="4"/>
  <c r="AQ110" i="4"/>
  <c r="AP166" i="4"/>
  <c r="AQ151" i="4"/>
  <c r="AU288" i="4"/>
  <c r="J288" i="4" s="1"/>
  <c r="AS331" i="4"/>
  <c r="AR373" i="4"/>
  <c r="AS82" i="4"/>
  <c r="AS247" i="4"/>
  <c r="AS333" i="4"/>
  <c r="AU203" i="4"/>
  <c r="J203" i="4" s="1"/>
  <c r="J197" i="4"/>
  <c r="AU204" i="4"/>
  <c r="J204" i="4" s="1"/>
  <c r="AS249" i="4"/>
  <c r="AS84" i="4"/>
  <c r="AR375" i="4"/>
  <c r="AP40" i="4" l="1"/>
  <c r="AQ162" i="4"/>
  <c r="AQ156" i="4"/>
  <c r="AQ157" i="4" s="1"/>
  <c r="AQ163" i="4"/>
  <c r="AQ121" i="4"/>
  <c r="AQ115" i="4"/>
  <c r="AQ116" i="4" s="1"/>
  <c r="AQ122" i="4"/>
  <c r="AQ27" i="4"/>
  <c r="J281" i="4"/>
  <c r="AU287" i="4"/>
  <c r="J287" i="4" s="1"/>
  <c r="J289" i="4" s="1"/>
  <c r="J205" i="4"/>
  <c r="AT80" i="4"/>
  <c r="AT81" i="4"/>
  <c r="G287" i="4"/>
  <c r="I287" i="4"/>
  <c r="AU198" i="4"/>
  <c r="G197" i="4"/>
  <c r="I197" i="4"/>
  <c r="AT246" i="4"/>
  <c r="AT245" i="4"/>
  <c r="AU205" i="4"/>
  <c r="G203" i="4"/>
  <c r="I203" i="4"/>
  <c r="AS372" i="4"/>
  <c r="AS371" i="4"/>
  <c r="AS365" i="4"/>
  <c r="AS366" i="4" s="1"/>
  <c r="AT360" i="4" s="1"/>
  <c r="G288" i="4"/>
  <c r="I288" i="4"/>
  <c r="AT330" i="4"/>
  <c r="AT329" i="4"/>
  <c r="G281" i="4"/>
  <c r="I281" i="4"/>
  <c r="G204" i="4"/>
  <c r="I204" i="4"/>
  <c r="L203" i="4" l="1"/>
  <c r="L287" i="4"/>
  <c r="L288" i="4"/>
  <c r="L204" i="4"/>
  <c r="AQ38" i="4"/>
  <c r="AQ32" i="4"/>
  <c r="AQ33" i="4" s="1"/>
  <c r="AQ42" i="4" s="1"/>
  <c r="AQ39" i="4"/>
  <c r="AU282" i="4"/>
  <c r="AU291" i="4" s="1"/>
  <c r="AT75" i="4"/>
  <c r="AT84" i="4" s="1"/>
  <c r="AQ125" i="4"/>
  <c r="AR110" i="4"/>
  <c r="AQ123" i="4"/>
  <c r="AQ166" i="4"/>
  <c r="AR151" i="4"/>
  <c r="AQ164" i="4"/>
  <c r="AT324" i="4"/>
  <c r="AT333" i="4" s="1"/>
  <c r="AU289" i="4"/>
  <c r="AT247" i="4"/>
  <c r="AT240" i="4"/>
  <c r="AT249" i="4" s="1"/>
  <c r="I205" i="4"/>
  <c r="AS373" i="4"/>
  <c r="G289" i="4"/>
  <c r="AT82" i="4"/>
  <c r="G282" i="4"/>
  <c r="AT331" i="4"/>
  <c r="G205" i="4"/>
  <c r="L205" i="4" s="1"/>
  <c r="G198" i="4"/>
  <c r="AU207" i="4"/>
  <c r="AV198" i="4"/>
  <c r="AV282" i="4"/>
  <c r="AS375" i="4"/>
  <c r="I289" i="4"/>
  <c r="L289" i="4" l="1"/>
  <c r="AR156" i="4"/>
  <c r="AR157" i="4" s="1"/>
  <c r="AR163" i="4"/>
  <c r="AR162" i="4"/>
  <c r="AR164" i="4" s="1"/>
  <c r="AR115" i="4"/>
  <c r="AR116" i="4" s="1"/>
  <c r="AR121" i="4"/>
  <c r="AR122" i="4"/>
  <c r="AR27" i="4"/>
  <c r="AU81" i="4"/>
  <c r="J81" i="4" s="1"/>
  <c r="AQ40" i="4"/>
  <c r="AU330" i="4"/>
  <c r="J330" i="4" s="1"/>
  <c r="AU245" i="4"/>
  <c r="J245" i="4" s="1"/>
  <c r="AT372" i="4"/>
  <c r="AT365" i="4"/>
  <c r="AT371" i="4"/>
  <c r="AW282" i="4"/>
  <c r="AV291" i="4"/>
  <c r="G291" i="4"/>
  <c r="H282" i="4"/>
  <c r="AV207" i="4"/>
  <c r="AW198" i="4"/>
  <c r="G207" i="4"/>
  <c r="H198" i="4"/>
  <c r="J74" i="4" l="1"/>
  <c r="AR38" i="4"/>
  <c r="AR39" i="4"/>
  <c r="AR32" i="4"/>
  <c r="AR33" i="4" s="1"/>
  <c r="AR42" i="4" s="1"/>
  <c r="AU80" i="4"/>
  <c r="J80" i="4" s="1"/>
  <c r="J82" i="4" s="1"/>
  <c r="AS110" i="4"/>
  <c r="AR125" i="4"/>
  <c r="AR123" i="4"/>
  <c r="AR166" i="4"/>
  <c r="AS151" i="4"/>
  <c r="AT366" i="4"/>
  <c r="AT373" i="4"/>
  <c r="J323" i="4"/>
  <c r="AU329" i="4"/>
  <c r="J329" i="4" s="1"/>
  <c r="J331" i="4" s="1"/>
  <c r="J239" i="4"/>
  <c r="AU246" i="4"/>
  <c r="J246" i="4" s="1"/>
  <c r="J247" i="4" s="1"/>
  <c r="G239" i="4"/>
  <c r="I239" i="4"/>
  <c r="I80" i="4"/>
  <c r="G245" i="4"/>
  <c r="I245" i="4"/>
  <c r="AW207" i="4"/>
  <c r="AX198" i="4"/>
  <c r="G330" i="4"/>
  <c r="I330" i="4"/>
  <c r="I81" i="4"/>
  <c r="H207" i="4"/>
  <c r="I198" i="4"/>
  <c r="G323" i="4"/>
  <c r="I323" i="4"/>
  <c r="AW291" i="4"/>
  <c r="AX282" i="4"/>
  <c r="AU75" i="4"/>
  <c r="I74" i="4"/>
  <c r="G246" i="4"/>
  <c r="I246" i="4"/>
  <c r="G329" i="4"/>
  <c r="I329" i="4"/>
  <c r="H291" i="4"/>
  <c r="I282" i="4"/>
  <c r="L330" i="4" l="1"/>
  <c r="L245" i="4"/>
  <c r="L329" i="4"/>
  <c r="L246" i="4"/>
  <c r="AT375" i="4"/>
  <c r="AU360" i="4"/>
  <c r="AU371" i="4" s="1"/>
  <c r="AU331" i="4"/>
  <c r="AU247" i="4"/>
  <c r="AU82" i="4"/>
  <c r="AS115" i="4"/>
  <c r="AS116" i="4" s="1"/>
  <c r="AS121" i="4"/>
  <c r="AS122" i="4"/>
  <c r="AS27" i="4"/>
  <c r="AS156" i="4"/>
  <c r="AS157" i="4" s="1"/>
  <c r="AS163" i="4"/>
  <c r="AS162" i="4"/>
  <c r="AR40" i="4"/>
  <c r="AU324" i="4"/>
  <c r="AV324" i="4" s="1"/>
  <c r="AU240" i="4"/>
  <c r="AV240" i="4" s="1"/>
  <c r="I331" i="4"/>
  <c r="I247" i="4"/>
  <c r="G331" i="4"/>
  <c r="L331" i="4" s="1"/>
  <c r="I291" i="4"/>
  <c r="J282" i="4"/>
  <c r="K282" i="4" s="1"/>
  <c r="G247" i="4"/>
  <c r="L247" i="4" s="1"/>
  <c r="AU84" i="4"/>
  <c r="AV75" i="4"/>
  <c r="G324" i="4"/>
  <c r="I207" i="4"/>
  <c r="J198" i="4"/>
  <c r="K198" i="4" s="1"/>
  <c r="AX207" i="4"/>
  <c r="AY198" i="4"/>
  <c r="AX291" i="4"/>
  <c r="AY282" i="4"/>
  <c r="I82" i="4"/>
  <c r="G240" i="4"/>
  <c r="L282" i="4" l="1"/>
  <c r="K291" i="4"/>
  <c r="L198" i="4"/>
  <c r="K207" i="4"/>
  <c r="J291" i="4"/>
  <c r="J207" i="4"/>
  <c r="AS164" i="4"/>
  <c r="AS166" i="4"/>
  <c r="AT151" i="4"/>
  <c r="AS39" i="4"/>
  <c r="AS38" i="4"/>
  <c r="AS32" i="4"/>
  <c r="AS33" i="4" s="1"/>
  <c r="AS42" i="4" s="1"/>
  <c r="AS123" i="4"/>
  <c r="AS125" i="4"/>
  <c r="AT110" i="4"/>
  <c r="AU365" i="4"/>
  <c r="AU372" i="4"/>
  <c r="AU373" i="4" s="1"/>
  <c r="AU333" i="4"/>
  <c r="AU249" i="4"/>
  <c r="AY291" i="4"/>
  <c r="AZ282" i="4"/>
  <c r="G249" i="4"/>
  <c r="H240" i="4"/>
  <c r="G365" i="4"/>
  <c r="I365" i="4"/>
  <c r="G372" i="4"/>
  <c r="I372" i="4"/>
  <c r="AZ198" i="4"/>
  <c r="AY207" i="4"/>
  <c r="AV84" i="4"/>
  <c r="AW75" i="4"/>
  <c r="AV333" i="4"/>
  <c r="AW324" i="4"/>
  <c r="G333" i="4"/>
  <c r="H324" i="4"/>
  <c r="AW240" i="4"/>
  <c r="AV249" i="4"/>
  <c r="G371" i="4"/>
  <c r="I371" i="4"/>
  <c r="L291" i="4" l="1"/>
  <c r="H23" i="1"/>
  <c r="L207" i="4"/>
  <c r="F23" i="1"/>
  <c r="AS40" i="4"/>
  <c r="AT122" i="4"/>
  <c r="AT115" i="4"/>
  <c r="AT121" i="4"/>
  <c r="AT27" i="4"/>
  <c r="AT163" i="4"/>
  <c r="AT162" i="4"/>
  <c r="AT156" i="4"/>
  <c r="AU366" i="4"/>
  <c r="I373" i="4"/>
  <c r="I32" i="4"/>
  <c r="AW333" i="4"/>
  <c r="AX324" i="4"/>
  <c r="H249" i="4"/>
  <c r="I240" i="4"/>
  <c r="AW249" i="4"/>
  <c r="AX240" i="4"/>
  <c r="BA198" i="4"/>
  <c r="AZ207" i="4"/>
  <c r="G366" i="4"/>
  <c r="I39" i="4"/>
  <c r="G373" i="4"/>
  <c r="H333" i="4"/>
  <c r="I324" i="4"/>
  <c r="AW84" i="4"/>
  <c r="AX75" i="4"/>
  <c r="BA282" i="4"/>
  <c r="AZ291" i="4"/>
  <c r="I38" i="4"/>
  <c r="AU375" i="4" l="1"/>
  <c r="AV360" i="4"/>
  <c r="AT157" i="4"/>
  <c r="AT38" i="4"/>
  <c r="AT32" i="4"/>
  <c r="AT33" i="4" s="1"/>
  <c r="AT42" i="4" s="1"/>
  <c r="AT39" i="4"/>
  <c r="AT123" i="4"/>
  <c r="AT164" i="4"/>
  <c r="AT116" i="4"/>
  <c r="I333" i="4"/>
  <c r="J324" i="4"/>
  <c r="K324" i="4" s="1"/>
  <c r="I40" i="4"/>
  <c r="BA207" i="4"/>
  <c r="BB198" i="4"/>
  <c r="AX333" i="4"/>
  <c r="AY324" i="4"/>
  <c r="G375" i="4"/>
  <c r="H366" i="4"/>
  <c r="I249" i="4"/>
  <c r="J240" i="4"/>
  <c r="K240" i="4" s="1"/>
  <c r="BA291" i="4"/>
  <c r="BB282" i="4"/>
  <c r="AX84" i="4"/>
  <c r="AY75" i="4"/>
  <c r="AY240" i="4"/>
  <c r="AX249" i="4"/>
  <c r="L240" i="4" l="1"/>
  <c r="K249" i="4"/>
  <c r="K333" i="4"/>
  <c r="L324" i="4"/>
  <c r="J333" i="4"/>
  <c r="J249" i="4"/>
  <c r="AV365" i="4"/>
  <c r="AV366" i="4" s="1"/>
  <c r="AW360" i="4" s="1"/>
  <c r="AV371" i="4"/>
  <c r="AV372" i="4"/>
  <c r="AT125" i="4"/>
  <c r="AU110" i="4"/>
  <c r="AT40" i="4"/>
  <c r="AT166" i="4"/>
  <c r="AU151" i="4"/>
  <c r="BB207" i="4"/>
  <c r="BC198" i="4"/>
  <c r="AY84" i="4"/>
  <c r="AZ75" i="4"/>
  <c r="AY249" i="4"/>
  <c r="AZ240" i="4"/>
  <c r="BC282" i="4"/>
  <c r="BB291" i="4"/>
  <c r="H375" i="4"/>
  <c r="I366" i="4"/>
  <c r="AZ324" i="4"/>
  <c r="AY333" i="4"/>
  <c r="AV373" i="4" l="1"/>
  <c r="AW372" i="4"/>
  <c r="AW371" i="4"/>
  <c r="L333" i="4"/>
  <c r="I23" i="1"/>
  <c r="G23" i="1"/>
  <c r="L249" i="4"/>
  <c r="AV375" i="4"/>
  <c r="AW365" i="4"/>
  <c r="AU162" i="4"/>
  <c r="AU156" i="4"/>
  <c r="AU163" i="4"/>
  <c r="AU121" i="4"/>
  <c r="AU115" i="4"/>
  <c r="AU122" i="4"/>
  <c r="AU27" i="4"/>
  <c r="BA324" i="4"/>
  <c r="AZ333" i="4"/>
  <c r="BD282" i="4"/>
  <c r="BC291" i="4"/>
  <c r="I375" i="4"/>
  <c r="AZ84" i="4"/>
  <c r="BA75" i="4"/>
  <c r="BA240" i="4"/>
  <c r="AZ249" i="4"/>
  <c r="BC207" i="4"/>
  <c r="BD198" i="4"/>
  <c r="AW373" i="4" l="1"/>
  <c r="AW366" i="4"/>
  <c r="AU116" i="4"/>
  <c r="AV110" i="4" s="1"/>
  <c r="G115" i="4"/>
  <c r="H115" i="4"/>
  <c r="I115" i="4"/>
  <c r="G122" i="4"/>
  <c r="H122" i="4"/>
  <c r="I122" i="4"/>
  <c r="AU123" i="4"/>
  <c r="G121" i="4"/>
  <c r="H121" i="4"/>
  <c r="I121" i="4"/>
  <c r="G163" i="4"/>
  <c r="H163" i="4"/>
  <c r="I163" i="4"/>
  <c r="AU32" i="4"/>
  <c r="AU38" i="4"/>
  <c r="AU39" i="4"/>
  <c r="AU157" i="4"/>
  <c r="AV151" i="4" s="1"/>
  <c r="G156" i="4"/>
  <c r="H156" i="4"/>
  <c r="I156" i="4"/>
  <c r="AU164" i="4"/>
  <c r="G162" i="4"/>
  <c r="H162" i="4"/>
  <c r="I162" i="4"/>
  <c r="BD207" i="4"/>
  <c r="BE198" i="4"/>
  <c r="BA249" i="4"/>
  <c r="BB240" i="4"/>
  <c r="BD291" i="4"/>
  <c r="BE282" i="4"/>
  <c r="BB75" i="4"/>
  <c r="BA84" i="4"/>
  <c r="BA333" i="4"/>
  <c r="BB324" i="4"/>
  <c r="AV27" i="4" l="1"/>
  <c r="AV32" i="4" s="1"/>
  <c r="H123" i="4"/>
  <c r="AV115" i="4"/>
  <c r="AV116" i="4" s="1"/>
  <c r="AW110" i="4" s="1"/>
  <c r="AV121" i="4"/>
  <c r="AV122" i="4"/>
  <c r="AV123" i="4" s="1"/>
  <c r="AV156" i="4"/>
  <c r="AV157" i="4" s="1"/>
  <c r="AW151" i="4" s="1"/>
  <c r="AV162" i="4"/>
  <c r="AV163" i="4"/>
  <c r="AX360" i="4"/>
  <c r="AW375" i="4"/>
  <c r="I164" i="4"/>
  <c r="G157" i="4"/>
  <c r="G166" i="4" s="1"/>
  <c r="I123" i="4"/>
  <c r="H164" i="4"/>
  <c r="AU166" i="4"/>
  <c r="G164" i="4"/>
  <c r="AU40" i="4"/>
  <c r="AU33" i="4"/>
  <c r="G123" i="4"/>
  <c r="G116" i="4"/>
  <c r="G125" i="4" s="1"/>
  <c r="AU125" i="4"/>
  <c r="BB84" i="4"/>
  <c r="BC75" i="4"/>
  <c r="BB333" i="4"/>
  <c r="BC324" i="4"/>
  <c r="BE291" i="4"/>
  <c r="BF282" i="4"/>
  <c r="BB249" i="4"/>
  <c r="BC240" i="4"/>
  <c r="BE207" i="4"/>
  <c r="BF198" i="4"/>
  <c r="AV39" i="4" l="1"/>
  <c r="AV164" i="4"/>
  <c r="AV38" i="4"/>
  <c r="AW163" i="4"/>
  <c r="AW162" i="4"/>
  <c r="AW121" i="4"/>
  <c r="AW122" i="4"/>
  <c r="AW115" i="4"/>
  <c r="AW116" i="4" s="1"/>
  <c r="AX110" i="4" s="1"/>
  <c r="AW27" i="4"/>
  <c r="AX365" i="4"/>
  <c r="AX371" i="4"/>
  <c r="AX372" i="4"/>
  <c r="AW156" i="4"/>
  <c r="AW157" i="4" s="1"/>
  <c r="AX151" i="4" s="1"/>
  <c r="H157" i="4"/>
  <c r="H166" i="4" s="1"/>
  <c r="H116" i="4"/>
  <c r="AV166" i="4"/>
  <c r="AU42" i="4"/>
  <c r="AV33" i="4"/>
  <c r="AV125" i="4"/>
  <c r="BD324" i="4"/>
  <c r="BC333" i="4"/>
  <c r="I17" i="1"/>
  <c r="BD240" i="4"/>
  <c r="BC249" i="4"/>
  <c r="BG282" i="4"/>
  <c r="BF291" i="4"/>
  <c r="BC84" i="4"/>
  <c r="BD75" i="4"/>
  <c r="BF207" i="4"/>
  <c r="BG198" i="4"/>
  <c r="AW39" i="4" l="1"/>
  <c r="AW38" i="4"/>
  <c r="AV40" i="4"/>
  <c r="AX27" i="4"/>
  <c r="AX32" i="4" s="1"/>
  <c r="AW32" i="4"/>
  <c r="AW33" i="4" s="1"/>
  <c r="I157" i="4"/>
  <c r="I166" i="4" s="1"/>
  <c r="AX373" i="4"/>
  <c r="AX366" i="4"/>
  <c r="AX156" i="4"/>
  <c r="AX157" i="4" s="1"/>
  <c r="AY151" i="4" s="1"/>
  <c r="AX162" i="4"/>
  <c r="AX163" i="4"/>
  <c r="AW164" i="4"/>
  <c r="AW123" i="4"/>
  <c r="AX115" i="4"/>
  <c r="AX116" i="4" s="1"/>
  <c r="AY110" i="4" s="1"/>
  <c r="AX121" i="4"/>
  <c r="AX122" i="4"/>
  <c r="H125" i="4"/>
  <c r="I116" i="4"/>
  <c r="AW125" i="4"/>
  <c r="AV42" i="4"/>
  <c r="AW166" i="4"/>
  <c r="C11" i="1"/>
  <c r="H16" i="1"/>
  <c r="F13" i="1"/>
  <c r="C16" i="1"/>
  <c r="G17" i="1"/>
  <c r="F17" i="1"/>
  <c r="C15" i="1"/>
  <c r="I20" i="1"/>
  <c r="I12" i="1"/>
  <c r="J17" i="1"/>
  <c r="C14" i="1"/>
  <c r="H17" i="1"/>
  <c r="I19" i="1"/>
  <c r="G18" i="1"/>
  <c r="G19" i="1"/>
  <c r="H11" i="1"/>
  <c r="J15" i="1"/>
  <c r="H14" i="1"/>
  <c r="J16" i="1"/>
  <c r="I11" i="1"/>
  <c r="J12" i="1"/>
  <c r="C12" i="1"/>
  <c r="H15" i="1"/>
  <c r="G20" i="1"/>
  <c r="H20" i="1"/>
  <c r="H18" i="1"/>
  <c r="I16" i="1"/>
  <c r="I14" i="1"/>
  <c r="G16" i="1"/>
  <c r="C18" i="1"/>
  <c r="F20" i="1"/>
  <c r="C20" i="1"/>
  <c r="J13" i="1"/>
  <c r="F14" i="1"/>
  <c r="H13" i="1"/>
  <c r="G12" i="1"/>
  <c r="J18" i="1"/>
  <c r="F11" i="1"/>
  <c r="H19" i="1"/>
  <c r="G13" i="1"/>
  <c r="I15" i="1"/>
  <c r="J19" i="1"/>
  <c r="J11" i="1"/>
  <c r="H12" i="1"/>
  <c r="G15" i="1"/>
  <c r="C17" i="1"/>
  <c r="J20" i="1"/>
  <c r="F16" i="1"/>
  <c r="I18" i="1"/>
  <c r="F15" i="1"/>
  <c r="G14" i="1"/>
  <c r="I13" i="1"/>
  <c r="F19" i="1"/>
  <c r="F18" i="1"/>
  <c r="G11" i="1"/>
  <c r="C13" i="1"/>
  <c r="J14" i="1"/>
  <c r="C19" i="1"/>
  <c r="F12" i="1"/>
  <c r="BD84" i="4"/>
  <c r="BE75" i="4"/>
  <c r="BH198" i="4"/>
  <c r="BG207" i="4"/>
  <c r="BD249" i="4"/>
  <c r="BE240" i="4"/>
  <c r="BH282" i="4"/>
  <c r="BG291" i="4"/>
  <c r="BD333" i="4"/>
  <c r="BE324" i="4"/>
  <c r="AX39" i="4" l="1"/>
  <c r="AX38" i="4"/>
  <c r="AX164" i="4"/>
  <c r="AW40" i="4"/>
  <c r="AX123" i="4"/>
  <c r="AY360" i="4"/>
  <c r="AY27" i="4" s="1"/>
  <c r="AY32" i="4" s="1"/>
  <c r="J32" i="4" s="1"/>
  <c r="AX375" i="4"/>
  <c r="AY156" i="4"/>
  <c r="J156" i="4" s="1"/>
  <c r="AY162" i="4"/>
  <c r="J162" i="4" s="1"/>
  <c r="L162" i="4" s="1"/>
  <c r="AY163" i="4"/>
  <c r="AY115" i="4"/>
  <c r="J115" i="4" s="1"/>
  <c r="AY121" i="4"/>
  <c r="J121" i="4" s="1"/>
  <c r="L121" i="4" s="1"/>
  <c r="AY122" i="4"/>
  <c r="I125" i="4"/>
  <c r="AX166" i="4"/>
  <c r="AX33" i="4"/>
  <c r="AW42" i="4"/>
  <c r="AX125" i="4"/>
  <c r="K17" i="1"/>
  <c r="K12" i="1"/>
  <c r="K13" i="1"/>
  <c r="K16" i="1"/>
  <c r="C21" i="1"/>
  <c r="C27" i="1" s="1"/>
  <c r="G21" i="1"/>
  <c r="G27" i="1" s="1"/>
  <c r="K19" i="1"/>
  <c r="K20" i="1"/>
  <c r="K15" i="1"/>
  <c r="J21" i="1"/>
  <c r="J27" i="1" s="1"/>
  <c r="K11" i="1"/>
  <c r="K14" i="1"/>
  <c r="I21" i="1"/>
  <c r="I24" i="1" s="1"/>
  <c r="F21" i="1"/>
  <c r="F27" i="1" s="1"/>
  <c r="K18" i="1"/>
  <c r="H21" i="1"/>
  <c r="BE249" i="4"/>
  <c r="BF240" i="4"/>
  <c r="BE333" i="4"/>
  <c r="BF324" i="4"/>
  <c r="BE84" i="4"/>
  <c r="BF75" i="4"/>
  <c r="BH291" i="4"/>
  <c r="BI282" i="4"/>
  <c r="BI291" i="4" s="1"/>
  <c r="BI198" i="4"/>
  <c r="BI207" i="4" s="1"/>
  <c r="BH207" i="4"/>
  <c r="AX40" i="4" l="1"/>
  <c r="AY39" i="4"/>
  <c r="AY38" i="4"/>
  <c r="J38" i="4" s="1"/>
  <c r="AY157" i="4"/>
  <c r="AZ157" i="4" s="1"/>
  <c r="AY123" i="4"/>
  <c r="J39" i="4"/>
  <c r="J122" i="4"/>
  <c r="L122" i="4" s="1"/>
  <c r="AY365" i="4"/>
  <c r="AY371" i="4"/>
  <c r="J371" i="4" s="1"/>
  <c r="L371" i="4" s="1"/>
  <c r="AY372" i="4"/>
  <c r="AY164" i="4"/>
  <c r="J163" i="4"/>
  <c r="L163" i="4" s="1"/>
  <c r="J157" i="4"/>
  <c r="K157" i="4" s="1"/>
  <c r="J116" i="4"/>
  <c r="K116" i="4" s="1"/>
  <c r="AY116" i="4"/>
  <c r="AZ116" i="4" s="1"/>
  <c r="AX42" i="4"/>
  <c r="AY33" i="4"/>
  <c r="G24" i="1"/>
  <c r="I27" i="1"/>
  <c r="F24" i="1"/>
  <c r="K21" i="1"/>
  <c r="K27" i="1" s="1"/>
  <c r="H24" i="1"/>
  <c r="H27" i="1"/>
  <c r="BF84" i="4"/>
  <c r="BG75" i="4"/>
  <c r="BF333" i="4"/>
  <c r="BG324" i="4"/>
  <c r="BG240" i="4"/>
  <c r="BF249" i="4"/>
  <c r="AY166" i="4" l="1"/>
  <c r="L116" i="4"/>
  <c r="K125" i="4"/>
  <c r="L157" i="4"/>
  <c r="K166" i="4"/>
  <c r="AY125" i="4"/>
  <c r="J40" i="4"/>
  <c r="AY40" i="4"/>
  <c r="J166" i="4"/>
  <c r="J125" i="4"/>
  <c r="J123" i="4"/>
  <c r="L123" i="4" s="1"/>
  <c r="AY373" i="4"/>
  <c r="J372" i="4"/>
  <c r="L372" i="4" s="1"/>
  <c r="AY366" i="4"/>
  <c r="J365" i="4"/>
  <c r="J164" i="4"/>
  <c r="L164" i="4" s="1"/>
  <c r="AY42" i="4"/>
  <c r="AZ33" i="4"/>
  <c r="AZ166" i="4"/>
  <c r="BA157" i="4"/>
  <c r="AZ125" i="4"/>
  <c r="BA116" i="4"/>
  <c r="BG249" i="4"/>
  <c r="BH240" i="4"/>
  <c r="BG84" i="4"/>
  <c r="BH75" i="4"/>
  <c r="BG333" i="4"/>
  <c r="BH324" i="4"/>
  <c r="E23" i="1" l="1"/>
  <c r="E24" i="1" s="1"/>
  <c r="L166" i="4"/>
  <c r="L125" i="4"/>
  <c r="D23" i="1"/>
  <c r="D24" i="1" s="1"/>
  <c r="J366" i="4"/>
  <c r="K366" i="4" s="1"/>
  <c r="AY375" i="4"/>
  <c r="AZ366" i="4"/>
  <c r="J373" i="4"/>
  <c r="L373" i="4" s="1"/>
  <c r="BA125" i="4"/>
  <c r="BB116" i="4"/>
  <c r="BA166" i="4"/>
  <c r="BB157" i="4"/>
  <c r="AZ42" i="4"/>
  <c r="BA33" i="4"/>
  <c r="BI240" i="4"/>
  <c r="BI249" i="4" s="1"/>
  <c r="BH249" i="4"/>
  <c r="BI324" i="4"/>
  <c r="BI333" i="4" s="1"/>
  <c r="BH333" i="4"/>
  <c r="BI75" i="4"/>
  <c r="BI84" i="4" s="1"/>
  <c r="BH84" i="4"/>
  <c r="L366" i="4" l="1"/>
  <c r="K375" i="4"/>
  <c r="J375" i="4"/>
  <c r="BA366" i="4"/>
  <c r="AZ375" i="4"/>
  <c r="BB166" i="4"/>
  <c r="BC157" i="4"/>
  <c r="BB33" i="4"/>
  <c r="BA42" i="4"/>
  <c r="BC116" i="4"/>
  <c r="BB125" i="4"/>
  <c r="L375" i="4" l="1"/>
  <c r="J23" i="1"/>
  <c r="J24" i="1" s="1"/>
  <c r="BA375" i="4"/>
  <c r="BB366" i="4"/>
  <c r="BD116" i="4"/>
  <c r="BC125" i="4"/>
  <c r="BB42" i="4"/>
  <c r="BC33" i="4"/>
  <c r="BC166" i="4"/>
  <c r="BD157" i="4"/>
  <c r="BB375" i="4" l="1"/>
  <c r="BC366" i="4"/>
  <c r="BC42" i="4"/>
  <c r="BD33" i="4"/>
  <c r="BD166" i="4"/>
  <c r="BE157" i="4"/>
  <c r="BD125" i="4"/>
  <c r="BE116" i="4"/>
  <c r="BC375" i="4" l="1"/>
  <c r="BD366" i="4"/>
  <c r="BE125" i="4"/>
  <c r="BF116" i="4"/>
  <c r="BE166" i="4"/>
  <c r="BF157" i="4"/>
  <c r="BD42" i="4"/>
  <c r="BE33" i="4"/>
  <c r="BE366" i="4" l="1"/>
  <c r="BD375" i="4"/>
  <c r="BE42" i="4"/>
  <c r="BF33" i="4"/>
  <c r="BF166" i="4"/>
  <c r="BG157" i="4"/>
  <c r="BG116" i="4"/>
  <c r="BF125" i="4"/>
  <c r="BE375" i="4" l="1"/>
  <c r="BF366" i="4"/>
  <c r="BG125" i="4"/>
  <c r="BH116" i="4"/>
  <c r="BG166" i="4"/>
  <c r="BH157" i="4"/>
  <c r="BG33" i="4"/>
  <c r="BF42" i="4"/>
  <c r="BF375" i="4" l="1"/>
  <c r="BG366" i="4"/>
  <c r="BG42" i="4"/>
  <c r="BH33" i="4"/>
  <c r="BH166" i="4"/>
  <c r="BI157" i="4"/>
  <c r="BI166" i="4" s="1"/>
  <c r="BH125" i="4"/>
  <c r="BI116" i="4"/>
  <c r="BI125" i="4" s="1"/>
  <c r="BH366" i="4" l="1"/>
  <c r="BG375" i="4"/>
  <c r="BI33" i="4"/>
  <c r="BI42" i="4" s="1"/>
  <c r="BH42" i="4"/>
  <c r="BH375" i="4" l="1"/>
  <c r="BI366" i="4"/>
  <c r="BI375" i="4" s="1"/>
  <c r="N81" i="4" l="1"/>
  <c r="G81" i="4"/>
  <c r="L81" i="4" s="1"/>
  <c r="N80" i="4"/>
  <c r="N82" i="4" s="1"/>
  <c r="G80" i="4"/>
  <c r="L80" i="4" s="1"/>
  <c r="N74" i="4"/>
  <c r="G74" i="4"/>
  <c r="G75" i="4" s="1"/>
  <c r="N38" i="4"/>
  <c r="G38" i="4" l="1"/>
  <c r="L38" i="4" s="1"/>
  <c r="H75" i="4"/>
  <c r="G84" i="4"/>
  <c r="N39" i="4"/>
  <c r="G39" i="4" s="1"/>
  <c r="L39" i="4" s="1"/>
  <c r="N32" i="4"/>
  <c r="G32" i="4" s="1"/>
  <c r="G33" i="4" s="1"/>
  <c r="G82" i="4"/>
  <c r="L82" i="4" s="1"/>
  <c r="H33" i="4" l="1"/>
  <c r="G42" i="4"/>
  <c r="H84" i="4"/>
  <c r="I75" i="4"/>
  <c r="N40" i="4"/>
  <c r="G40" i="4"/>
  <c r="L40" i="4" s="1"/>
  <c r="J75" i="4" l="1"/>
  <c r="K75" i="4" s="1"/>
  <c r="I84" i="4"/>
  <c r="H42" i="4"/>
  <c r="I33" i="4"/>
  <c r="K84" i="4" l="1"/>
  <c r="L75" i="4"/>
  <c r="I42" i="4"/>
  <c r="J33" i="4"/>
  <c r="K33" i="4" s="1"/>
  <c r="J84" i="4"/>
  <c r="L33" i="4" l="1"/>
  <c r="L42" i="4" s="1"/>
  <c r="K42" i="4"/>
  <c r="L84" i="4"/>
  <c r="C23" i="1"/>
  <c r="J42" i="4"/>
  <c r="C24" i="1" l="1"/>
  <c r="K23" i="1"/>
  <c r="K24" i="1" s="1"/>
</calcChain>
</file>

<file path=xl/sharedStrings.xml><?xml version="1.0" encoding="utf-8"?>
<sst xmlns="http://schemas.openxmlformats.org/spreadsheetml/2006/main" count="406" uniqueCount="72">
  <si>
    <t>Equitrans, L.P.</t>
  </si>
  <si>
    <t>Ohio Valley Connector Expansion (OVCX) Project</t>
  </si>
  <si>
    <t>Docket No. CP22-___-000</t>
  </si>
  <si>
    <t>Exhibit K</t>
  </si>
  <si>
    <t>Cost of Facilities</t>
  </si>
  <si>
    <t>H-326 (including the Logansport Spur)</t>
  </si>
  <si>
    <t>H-327</t>
  </si>
  <si>
    <t>H-328</t>
  </si>
  <si>
    <t>H-329</t>
  </si>
  <si>
    <t>H-330</t>
  </si>
  <si>
    <t xml:space="preserve">Corona Compressor Station </t>
  </si>
  <si>
    <t>Plasma Compressor Station</t>
  </si>
  <si>
    <t>Cygrymus Compressor Station</t>
  </si>
  <si>
    <t>Total Estimated Cost</t>
  </si>
  <si>
    <t>ROW / Site Cost</t>
  </si>
  <si>
    <t>Environmental &amp; Civil Surveys</t>
  </si>
  <si>
    <t>Materials</t>
  </si>
  <si>
    <t>Construction Installation</t>
  </si>
  <si>
    <t>Inspection &amp; X-Ray Services</t>
  </si>
  <si>
    <t>Other Services and Costs</t>
  </si>
  <si>
    <t>Contingencies</t>
  </si>
  <si>
    <t>Line Pack</t>
  </si>
  <si>
    <t>Overheads</t>
  </si>
  <si>
    <t>Property Taxes</t>
  </si>
  <si>
    <t>AFUDC Estimate</t>
  </si>
  <si>
    <t xml:space="preserve">Check </t>
  </si>
  <si>
    <t>AFUDC Rate</t>
  </si>
  <si>
    <t>Rate Base</t>
  </si>
  <si>
    <t>Capital Structure</t>
  </si>
  <si>
    <t>Cost</t>
  </si>
  <si>
    <t>Weighted Cost</t>
  </si>
  <si>
    <t>Long Term Debt</t>
  </si>
  <si>
    <t>Debt</t>
  </si>
  <si>
    <t>Common Equity</t>
  </si>
  <si>
    <t>Equity</t>
  </si>
  <si>
    <t>Monthly AFUDC (simple interest)</t>
  </si>
  <si>
    <t>Monthly AFUDC (semi-annual compounding)</t>
  </si>
  <si>
    <t>Equitrans, L.P,</t>
  </si>
  <si>
    <t>Ohio Valley Connector (OVCX) Project</t>
  </si>
  <si>
    <t>Line</t>
  </si>
  <si>
    <t>Annual Totals</t>
  </si>
  <si>
    <t>Actuals</t>
  </si>
  <si>
    <t>Forecast</t>
  </si>
  <si>
    <t>CBS</t>
  </si>
  <si>
    <t>No.</t>
  </si>
  <si>
    <t>Description</t>
  </si>
  <si>
    <t>Notes</t>
  </si>
  <si>
    <t>Total</t>
  </si>
  <si>
    <t>3, 5</t>
  </si>
  <si>
    <t>2.1, 2.2, 2.3, 2.6</t>
  </si>
  <si>
    <t>6.2, 2.4</t>
  </si>
  <si>
    <t>Cost of Facilities in Current Period</t>
  </si>
  <si>
    <t xml:space="preserve">Cumulative Investment (w/o AFUDC) </t>
  </si>
  <si>
    <t>AFUDC Base</t>
  </si>
  <si>
    <t>Annual AFUDC Rate</t>
  </si>
  <si>
    <t xml:space="preserve">Effective Rate for Semi-Annual Compounding     </t>
  </si>
  <si>
    <t>AFUDC in Current Period</t>
  </si>
  <si>
    <t>Cumulative AFUDC</t>
  </si>
  <si>
    <t>Debt %</t>
  </si>
  <si>
    <t>Equity%</t>
  </si>
  <si>
    <t>Debt Amount</t>
  </si>
  <si>
    <t>Equity Amount</t>
  </si>
  <si>
    <t>Current Period Total</t>
  </si>
  <si>
    <t>Grand Total Costs of Facilities (with AFUDC)</t>
  </si>
  <si>
    <t>H-326 Pipeline (including the Logansport Spur)</t>
  </si>
  <si>
    <t>AFE</t>
  </si>
  <si>
    <t>TIL</t>
  </si>
  <si>
    <t>H-327 Pipeline</t>
  </si>
  <si>
    <t>H-328 Pipeline</t>
  </si>
  <si>
    <t>H-329 Pipeline</t>
  </si>
  <si>
    <t>H-330 Pipeline</t>
  </si>
  <si>
    <t>Corona Compressor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</si>
</sst>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0.0%"/>
    <numFmt numFmtId="167" formatCode="0.0000%"/>
    <numFmt numFmtId="168" formatCode="_(* #,##0.0000000000_);_(* \(#,##0.0000000000\);_(* &quot;-&quot;??_);_(@_)"/>
    <numFmt numFmtId="169" formatCode="0.000000%"/>
    <numFmt numFmtId="170" formatCode="_(* #,##0.000000_);_(* \(#,##0.000000\);_(* &quot;-&quot;??_);_(@_)"/>
    <numFmt numFmtId="171" formatCode="_(* #,##0_);_(* \(#,##0\);_(* &quot;-&quot;??_);_(@_)"/>
    <numFmt numFmtId="172" formatCode="_(* #,##0.0_);_(* \(#,##0.0\);_(* &quot;-&quot;??_);_(@_)"/>
    <numFmt numFmtId="173" formatCode="0.0000000000000%"/>
    <numFmt numFmtId="174" formatCode="0.000000000000000%"/>
    <numFmt numFmtId="175" formatCode="0.0000000000000000%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2"/>
      <name val="Arial MT"/>
    </font>
    <font>
      <b/>
      <sz val="9"/>
      <color rgb="FFFF0000"/>
      <name val="Arial"/>
      <family val="2"/>
    </font>
    <font>
      <sz val="10"/>
      <color indexed="8"/>
      <name val="Arial"/>
      <family val="2"/>
    </font>
    <font>
      <b/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0" fontId="8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4" fillId="0" borderId="0" xfId="0" applyFont="1" applyProtection="1">
      <protection locked="0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4" fillId="2" borderId="1" xfId="2" applyFont="1" applyFill="1" applyBorder="1" applyAlignment="1">
      <alignment horizontal="center" vertical="center"/>
    </xf>
    <xf numFmtId="44" fontId="4" fillId="2" borderId="2" xfId="2" applyFont="1" applyFill="1" applyBorder="1" applyAlignment="1">
      <alignment horizontal="center" vertical="center" wrapText="1"/>
    </xf>
    <xf numFmtId="44" fontId="4" fillId="2" borderId="3" xfId="2" applyFont="1" applyFill="1" applyBorder="1" applyAlignment="1">
      <alignment horizontal="center" vertical="center" wrapText="1"/>
    </xf>
    <xf numFmtId="44" fontId="3" fillId="0" borderId="4" xfId="2" applyFont="1" applyBorder="1"/>
    <xf numFmtId="164" fontId="3" fillId="0" borderId="5" xfId="2" applyNumberFormat="1" applyFont="1" applyBorder="1" applyAlignment="1">
      <alignment wrapText="1"/>
    </xf>
    <xf numFmtId="164" fontId="4" fillId="2" borderId="6" xfId="2" applyNumberFormat="1" applyFont="1" applyFill="1" applyBorder="1"/>
    <xf numFmtId="44" fontId="3" fillId="0" borderId="7" xfId="2" applyFont="1" applyBorder="1"/>
    <xf numFmtId="164" fontId="3" fillId="0" borderId="8" xfId="2" applyNumberFormat="1" applyFont="1" applyBorder="1"/>
    <xf numFmtId="164" fontId="4" fillId="2" borderId="9" xfId="2" applyNumberFormat="1" applyFont="1" applyFill="1" applyBorder="1"/>
    <xf numFmtId="44" fontId="4" fillId="2" borderId="10" xfId="2" applyFont="1" applyFill="1" applyBorder="1"/>
    <xf numFmtId="164" fontId="4" fillId="2" borderId="11" xfId="2" applyNumberFormat="1" applyFont="1" applyFill="1" applyBorder="1"/>
    <xf numFmtId="164" fontId="4" fillId="2" borderId="12" xfId="2" applyNumberFormat="1" applyFont="1" applyFill="1" applyBorder="1"/>
    <xf numFmtId="0" fontId="3" fillId="0" borderId="13" xfId="0" applyFont="1" applyBorder="1"/>
    <xf numFmtId="164" fontId="3" fillId="0" borderId="0" xfId="2" applyNumberFormat="1" applyFont="1"/>
    <xf numFmtId="164" fontId="4" fillId="0" borderId="14" xfId="2" applyNumberFormat="1" applyFont="1" applyBorder="1"/>
    <xf numFmtId="164" fontId="4" fillId="0" borderId="0" xfId="2" applyNumberFormat="1" applyFont="1"/>
    <xf numFmtId="44" fontId="3" fillId="0" borderId="0" xfId="2" applyFont="1"/>
    <xf numFmtId="44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6" fontId="3" fillId="0" borderId="0" xfId="3" applyNumberFormat="1" applyFont="1"/>
    <xf numFmtId="167" fontId="3" fillId="0" borderId="0" xfId="3" applyNumberFormat="1" applyFont="1"/>
    <xf numFmtId="168" fontId="3" fillId="0" borderId="0" xfId="1" applyNumberFormat="1" applyFont="1"/>
    <xf numFmtId="169" fontId="3" fillId="0" borderId="0" xfId="3" applyNumberFormat="1" applyFont="1"/>
    <xf numFmtId="0" fontId="4" fillId="0" borderId="0" xfId="0" applyFont="1" applyAlignment="1">
      <alignment horizontal="center"/>
    </xf>
    <xf numFmtId="166" fontId="4" fillId="0" borderId="0" xfId="3" applyNumberFormat="1" applyFont="1" applyAlignment="1">
      <alignment horizontal="center"/>
    </xf>
    <xf numFmtId="167" fontId="4" fillId="0" borderId="0" xfId="3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0" xfId="2" applyNumberFormat="1" applyFont="1" applyAlignment="1">
      <alignment horizontal="center" wrapText="1"/>
    </xf>
    <xf numFmtId="166" fontId="3" fillId="0" borderId="0" xfId="3" applyNumberFormat="1" applyFont="1" applyAlignment="1">
      <alignment horizontal="center" wrapText="1"/>
    </xf>
    <xf numFmtId="167" fontId="3" fillId="0" borderId="0" xfId="3" applyNumberFormat="1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9" fontId="3" fillId="0" borderId="0" xfId="3" applyNumberFormat="1" applyFont="1" applyAlignment="1">
      <alignment horizontal="center" wrapText="1"/>
    </xf>
    <xf numFmtId="10" fontId="3" fillId="0" borderId="0" xfId="3" applyNumberFormat="1" applyFont="1"/>
    <xf numFmtId="170" fontId="3" fillId="0" borderId="0" xfId="1" applyNumberFormat="1" applyFont="1"/>
    <xf numFmtId="0" fontId="3" fillId="0" borderId="15" xfId="0" applyFont="1" applyBorder="1"/>
    <xf numFmtId="171" fontId="3" fillId="0" borderId="15" xfId="1" applyNumberFormat="1" applyFont="1" applyBorder="1"/>
    <xf numFmtId="10" fontId="3" fillId="0" borderId="15" xfId="3" applyNumberFormat="1" applyFont="1" applyBorder="1"/>
    <xf numFmtId="167" fontId="3" fillId="0" borderId="15" xfId="3" applyNumberFormat="1" applyFont="1" applyBorder="1"/>
    <xf numFmtId="10" fontId="3" fillId="0" borderId="0" xfId="0" applyNumberFormat="1" applyFont="1"/>
    <xf numFmtId="166" fontId="3" fillId="0" borderId="0" xfId="3" applyNumberFormat="1" applyFont="1" applyAlignment="1">
      <alignment horizontal="center"/>
    </xf>
    <xf numFmtId="0" fontId="4" fillId="3" borderId="0" xfId="4" applyFont="1" applyFill="1" applyProtection="1">
      <protection locked="0"/>
    </xf>
    <xf numFmtId="164" fontId="4" fillId="3" borderId="0" xfId="4" applyNumberFormat="1" applyFont="1" applyFill="1" applyProtection="1">
      <protection locked="0"/>
    </xf>
    <xf numFmtId="0" fontId="4" fillId="0" borderId="0" xfId="4" applyFont="1" applyProtection="1">
      <protection locked="0"/>
    </xf>
    <xf numFmtId="0" fontId="3" fillId="0" borderId="0" xfId="4" applyFont="1"/>
    <xf numFmtId="0" fontId="3" fillId="0" borderId="0" xfId="4" applyFont="1" applyProtection="1">
      <protection locked="0"/>
    </xf>
    <xf numFmtId="164" fontId="4" fillId="3" borderId="0" xfId="2" applyNumberFormat="1" applyFont="1" applyFill="1" applyProtection="1">
      <protection locked="0"/>
    </xf>
    <xf numFmtId="0" fontId="4" fillId="0" borderId="0" xfId="5" applyFont="1"/>
    <xf numFmtId="0" fontId="4" fillId="0" borderId="0" xfId="6" applyFont="1" applyAlignment="1">
      <alignment horizontal="center"/>
    </xf>
    <xf numFmtId="0" fontId="4" fillId="0" borderId="0" xfId="4" applyFont="1" applyAlignment="1" applyProtection="1">
      <alignment horizontal="center"/>
      <protection locked="0"/>
    </xf>
    <xf numFmtId="0" fontId="4" fillId="0" borderId="0" xfId="4" applyFont="1"/>
    <xf numFmtId="0" fontId="9" fillId="0" borderId="0" xfId="6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9" fillId="3" borderId="0" xfId="5" applyFont="1" applyFill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9" fillId="0" borderId="0" xfId="6" applyFont="1" applyAlignment="1">
      <alignment horizontal="center"/>
    </xf>
    <xf numFmtId="0" fontId="9" fillId="0" borderId="0" xfId="5" applyFont="1" applyAlignment="1">
      <alignment horizontal="center"/>
    </xf>
    <xf numFmtId="0" fontId="9" fillId="3" borderId="0" xfId="5" applyFont="1" applyFill="1" applyAlignment="1">
      <alignment horizontal="center"/>
    </xf>
    <xf numFmtId="17" fontId="9" fillId="0" borderId="0" xfId="4" applyNumberFormat="1" applyFont="1" applyAlignment="1" applyProtection="1">
      <alignment horizontal="center"/>
      <protection locked="0"/>
    </xf>
    <xf numFmtId="0" fontId="3" fillId="0" borderId="0" xfId="4" applyFont="1" applyAlignment="1" applyProtection="1">
      <alignment horizontal="center"/>
      <protection locked="0"/>
    </xf>
    <xf numFmtId="0" fontId="3" fillId="0" borderId="0" xfId="5" applyFont="1"/>
    <xf numFmtId="41" fontId="4" fillId="3" borderId="0" xfId="7" applyNumberFormat="1" applyFont="1" applyFill="1" applyProtection="1">
      <protection locked="0"/>
    </xf>
    <xf numFmtId="41" fontId="3" fillId="0" borderId="0" xfId="7" applyNumberFormat="1" applyFont="1" applyProtection="1">
      <protection locked="0"/>
    </xf>
    <xf numFmtId="0" fontId="3" fillId="0" borderId="0" xfId="5" applyFont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5" applyFont="1" applyFill="1"/>
    <xf numFmtId="41" fontId="4" fillId="2" borderId="0" xfId="7" applyNumberFormat="1" applyFont="1" applyFill="1" applyProtection="1">
      <protection locked="0"/>
    </xf>
    <xf numFmtId="41" fontId="3" fillId="2" borderId="0" xfId="7" applyNumberFormat="1" applyFont="1" applyFill="1" applyProtection="1">
      <protection locked="0"/>
    </xf>
    <xf numFmtId="10" fontId="3" fillId="0" borderId="0" xfId="8" applyNumberFormat="1" applyFont="1"/>
    <xf numFmtId="10" fontId="3" fillId="0" borderId="0" xfId="8" applyNumberFormat="1" applyFont="1" applyAlignment="1">
      <alignment horizontal="center"/>
    </xf>
    <xf numFmtId="10" fontId="4" fillId="3" borderId="0" xfId="8" applyNumberFormat="1" applyFont="1" applyFill="1" applyProtection="1">
      <protection locked="0"/>
    </xf>
    <xf numFmtId="10" fontId="3" fillId="0" borderId="0" xfId="8" applyNumberFormat="1" applyFont="1" applyProtection="1">
      <protection locked="0"/>
    </xf>
    <xf numFmtId="165" fontId="3" fillId="0" borderId="0" xfId="8" applyNumberFormat="1" applyFont="1"/>
    <xf numFmtId="165" fontId="3" fillId="0" borderId="0" xfId="8" applyNumberFormat="1" applyFont="1" applyAlignment="1">
      <alignment horizontal="center"/>
    </xf>
    <xf numFmtId="165" fontId="4" fillId="3" borderId="0" xfId="8" applyNumberFormat="1" applyFont="1" applyFill="1" applyProtection="1">
      <protection locked="0"/>
    </xf>
    <xf numFmtId="165" fontId="3" fillId="0" borderId="0" xfId="8" applyNumberFormat="1" applyFont="1" applyProtection="1">
      <protection locked="0"/>
    </xf>
    <xf numFmtId="173" fontId="3" fillId="0" borderId="0" xfId="4" applyNumberFormat="1" applyFont="1" applyProtection="1">
      <protection locked="0"/>
    </xf>
    <xf numFmtId="172" fontId="3" fillId="4" borderId="0" xfId="1" applyNumberFormat="1" applyFont="1" applyFill="1" applyAlignment="1">
      <alignment horizontal="left" vertical="center"/>
    </xf>
    <xf numFmtId="9" fontId="3" fillId="0" borderId="0" xfId="3" applyFont="1" applyAlignment="1">
      <alignment horizontal="center"/>
    </xf>
    <xf numFmtId="165" fontId="4" fillId="3" borderId="0" xfId="4" applyNumberFormat="1" applyFont="1" applyFill="1" applyProtection="1">
      <protection locked="0"/>
    </xf>
    <xf numFmtId="165" fontId="3" fillId="3" borderId="0" xfId="4" applyNumberFormat="1" applyFont="1" applyFill="1" applyProtection="1">
      <protection locked="0"/>
    </xf>
    <xf numFmtId="174" fontId="3" fillId="0" borderId="0" xfId="4" applyNumberFormat="1" applyFont="1" applyProtection="1">
      <protection locked="0"/>
    </xf>
    <xf numFmtId="175" fontId="3" fillId="0" borderId="0" xfId="4" applyNumberFormat="1" applyFont="1" applyProtection="1">
      <protection locked="0"/>
    </xf>
    <xf numFmtId="0" fontId="3" fillId="0" borderId="0" xfId="5" applyFont="1" applyAlignment="1">
      <alignment horizontal="left" indent="1"/>
    </xf>
    <xf numFmtId="171" fontId="3" fillId="0" borderId="0" xfId="7" applyNumberFormat="1" applyFont="1" applyProtection="1">
      <protection locked="0"/>
    </xf>
    <xf numFmtId="0" fontId="4" fillId="3" borderId="0" xfId="4" applyFont="1" applyFill="1"/>
    <xf numFmtId="17" fontId="7" fillId="0" borderId="0" xfId="4" applyNumberFormat="1" applyFont="1" applyAlignment="1" applyProtection="1">
      <alignment horizontal="center"/>
      <protection locked="0"/>
    </xf>
    <xf numFmtId="171" fontId="3" fillId="2" borderId="0" xfId="7" applyNumberFormat="1" applyFont="1" applyFill="1" applyProtection="1">
      <protection locked="0"/>
    </xf>
    <xf numFmtId="0" fontId="4" fillId="0" borderId="0" xfId="0" applyFont="1" applyAlignment="1">
      <alignment horizontal="left"/>
    </xf>
    <xf numFmtId="0" fontId="4" fillId="0" borderId="0" xfId="4" applyFont="1" applyAlignment="1" applyProtection="1">
      <alignment horizontal="right"/>
      <protection locked="0"/>
    </xf>
    <xf numFmtId="0" fontId="4" fillId="3" borderId="0" xfId="4" applyFont="1" applyFill="1" applyAlignment="1" applyProtection="1">
      <alignment horizontal="center"/>
      <protection locked="0"/>
    </xf>
    <xf numFmtId="0" fontId="4" fillId="0" borderId="0" xfId="4" applyFont="1" applyAlignment="1" applyProtection="1">
      <alignment horizontal="left"/>
      <protection locked="0"/>
    </xf>
    <xf numFmtId="0" fontId="3" fillId="2" borderId="0" xfId="4" applyFont="1" applyFill="1" applyAlignment="1">
      <alignment horizontal="left" vertical="center"/>
    </xf>
    <xf numFmtId="172" fontId="3" fillId="2" borderId="0" xfId="1" applyNumberFormat="1" applyFont="1" applyFill="1" applyAlignment="1">
      <alignment horizontal="center" vertical="center"/>
    </xf>
    <xf numFmtId="172" fontId="4" fillId="4" borderId="0" xfId="1" applyNumberFormat="1" applyFont="1" applyFill="1" applyAlignment="1">
      <alignment horizontal="left" vertical="center"/>
    </xf>
    <xf numFmtId="0" fontId="4" fillId="2" borderId="0" xfId="4" applyFont="1" applyFill="1" applyAlignment="1">
      <alignment horizontal="left" vertical="center"/>
    </xf>
    <xf numFmtId="0" fontId="9" fillId="2" borderId="0" xfId="5" applyFont="1" applyFill="1" applyAlignment="1">
      <alignment horizontal="center" vertical="center"/>
    </xf>
    <xf numFmtId="0" fontId="9" fillId="4" borderId="0" xfId="5" applyFont="1" applyFill="1" applyAlignment="1">
      <alignment horizontal="center" vertical="center"/>
    </xf>
    <xf numFmtId="172" fontId="3" fillId="2" borderId="0" xfId="1" applyNumberFormat="1" applyFont="1" applyFill="1" applyAlignment="1">
      <alignment horizontal="center" vertical="center" wrapText="1"/>
    </xf>
    <xf numFmtId="172" fontId="3" fillId="4" borderId="0" xfId="1" applyNumberFormat="1" applyFont="1" applyFill="1" applyAlignment="1">
      <alignment horizontal="left" vertical="center" wrapText="1"/>
    </xf>
    <xf numFmtId="164" fontId="3" fillId="2" borderId="0" xfId="2" applyNumberFormat="1" applyFont="1" applyFill="1" applyAlignment="1">
      <alignment horizontal="left" vertical="center"/>
    </xf>
    <xf numFmtId="172" fontId="4" fillId="2" borderId="0" xfId="1" applyNumberFormat="1" applyFont="1" applyFill="1" applyAlignment="1">
      <alignment horizontal="center" vertical="center"/>
    </xf>
    <xf numFmtId="0" fontId="9" fillId="2" borderId="0" xfId="4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4" applyFont="1" applyAlignment="1" applyProtection="1">
      <alignment horizontal="left"/>
      <protection locked="0"/>
    </xf>
    <xf numFmtId="0" fontId="4" fillId="0" borderId="0" xfId="4" applyFont="1" applyAlignment="1" applyProtection="1">
      <alignment horizontal="right"/>
      <protection locked="0"/>
    </xf>
    <xf numFmtId="0" fontId="4" fillId="3" borderId="0" xfId="4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2" borderId="0" xfId="4" applyFont="1" applyFill="1" applyAlignment="1">
      <alignment horizontal="center" vertical="center" wrapText="1"/>
    </xf>
  </cellXfs>
  <cellStyles count="9">
    <cellStyle name="Comma" xfId="1" builtinId="3"/>
    <cellStyle name="Currency" xfId="2" builtinId="4"/>
    <cellStyle name="Currency 12" xfId="7"/>
    <cellStyle name="Normal" xfId="0" builtinId="0"/>
    <cellStyle name="Normal 14" xfId="4"/>
    <cellStyle name="Normal 14 2" xfId="5"/>
    <cellStyle name="Normal_2009 Plan AFUDC_CapInt Projections Aug08 GSB VALUES" xfId="6"/>
    <cellStyle name="Percent" xfId="3" builtinId="5"/>
    <cellStyle name="Percent 9" xfId="8"/>
  </cellStyles>
  <dxfs count="9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r2\home\yeht\Planning%20Group\Pipeline%20Safety%20Tracker\2008%20Filing%20Workshe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WV%20Equitrans/Antero%20Expansion/East/H-312/AFE/H-312%20AFE%20Estimate%20with%20AFUDC_6-10-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MI%20-%20ARCHIVE%20IEC%20Main%20F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T%20Financing%20Plan\Sampson%20Acquisition\April%202006%20BOD%20Meeting\support\EQT_CModel_03_28_06_sampson_financing%20d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Dividend%20Policy\2007\EQT%20CModel%2004-19-07.hedged.follow-up.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Acct\CFRB\2001%20Consolidations\FCC%202001\May%2001\NORFC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AcctgTax\Acctg\Fcc%202000\1000\PRODFC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Latte\Finance\5OO%20MW%20O&amp;M%20-%20FL%20GREENFIELD%20CTCC%20-%2010-24-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Documents%20and%20Settings\KressP\Local%20Settings\Temporary%20Internet%20Files\OLK68\Alexandria%20Value%204-25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%20&amp;%20A\Sampson\Valuation\Sampson%200203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IDC%20700MW%20-%20Mass\Finance\700MW%20G\O&amp;M\700%20Mw%202-%201X1%20(G)%20O&amp;M%20MASS%20700%20REV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COMBCYC\PMG\performance\UNIT4PRF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COMPLETED%20PROJECTS\Latte\Finance\O&amp;M\250%20Mw%20(F)%20CC%20O&amp;M%20Latte%201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seyS/AppData/Local/Microsoft/Windows/Temporary%20Internet%20Files/Content.Outlook/G2YZ8X8L/Measurement%20Eng%20%20Cost%20Model_MVP%20Mobley%20Interconnect_Dec%202014%20(2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4RateCase/Settlement/RP05-164%20Settlement%20628%20Scenario%203/Rate%20Design%20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Treasury\Dividend%20Policy\2007\Historical%20Analysis\EQT%20CModel%2003-08-06.7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District%20Analysis\EPC%20Acctg\2001%20FCST\FCC%20012001\2001%20FCC%20Package%20(HQ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Rating%20Agencies\2007\Mar%202007\Char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Strategy\2007-07%20BOD%20Slides\Support\FERC%20Natural%20Gas%20Pipeline%20Allowed%20Returns%20with%20Settlemen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Strategy\2007-07%20BOD%20Slides\Support\Rig%20History%20by%20State%20-%201987%20-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MFS1\OPER\Financial%20Business%20Plan\2001%20Business%20Plan\TRANSMIS\EQTBP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Rating%20Agencies\2003\2003%20Annual%20Review\FINAL\Credit%20Rating%20Comparison_1217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T%20Financing%20Plan\2007-10%20BOD\CorpModel\JB%20Midstream%20Models\EQT%20CModel%2009-26-07.5%20dg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ue%20Diligence/1%20-%20WORKING%20PROJECTS%20FPLE/Philadelphia%20Energy%20Center%20II/Performance/gccnslt/May/Merida_expec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WORKING%20PROJECTS\Opal\Finance%20(Proforma%20Inputs)\O&amp;M%20COST%20ESTIMATE%20-%2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Templates\TOOLBOX%20(Gangbox)\C%20O&amp;M\Major%20Maintenance%20Tool\5OO%20MW%20O&amp;M%20-%20FL%20GREENFIELD%20CTCC%20-%2010-24-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TEMP\250%20Mw%20(F)%20CC%20O&amp;M%20Latte%2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District%20Analysis\EPC%20Acctg\2001%20FCST\FCC%20012001\2001%20FCC%20Pack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Hedge%20Summary\2007\6-08-07\Hedge%20Positions%2006-08-07.v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llowells/Documents/_EQT/Estimate/Baseline/MVP%20Budget%20Mgt%20Com%202015%2001%2019%20detai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ue%20Diligence/1%20-%20WORKING%20PROJECTS%20FPLE/Philadelphia%20Energy%20Center%20II/Performance/FPL/MarcusHook/FPLMH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utility\data\TEMP\R&amp;D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 FERC Summary"/>
      <sheetName val="WP-1"/>
      <sheetName val="WP-2"/>
      <sheetName val="WP-3"/>
      <sheetName val="WP-4"/>
      <sheetName val="WP-6"/>
      <sheetName val="Rate Graph"/>
      <sheetName val="BP"/>
      <sheetName val="Summary"/>
      <sheetName val="2007 Breakdown"/>
      <sheetName val="2007 Actual Collected"/>
      <sheetName val="2007 Actual Usage "/>
      <sheetName val="2008 Projected Usage"/>
      <sheetName val="2007 O&amp;M"/>
      <sheetName val="overunder collect"/>
      <sheetName val=" EQT Pipeline "/>
      <sheetName val="Deferred Taxes"/>
      <sheetName val="data_Page1_1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E Cost Planning Estimate"/>
      <sheetName val="Drop Field Data"/>
      <sheetName val="AFE Planning"/>
      <sheetName val="AFUDC Estimate"/>
      <sheetName val="Att C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I - ARCHIVE IEC Main F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EPS Guidance"/>
      <sheetName val="Key Assumptions"/>
      <sheetName val="Chart1"/>
      <sheetName val="Comparison"/>
      <sheetName val="Type Curve"/>
      <sheetName val="BusMix"/>
      <sheetName val="Key Inputs"/>
      <sheetName val="TARGET Control"/>
      <sheetName val="Financials"/>
      <sheetName val="SamFinIn"/>
      <sheetName val="SamFinOut"/>
      <sheetName val="Sell"/>
      <sheetName val="Summary"/>
      <sheetName val="Target"/>
      <sheetName val="Supply"/>
      <sheetName val="Target Output"/>
      <sheetName val="Capital Structure"/>
      <sheetName val="Cash Flow Analysis"/>
      <sheetName val="Template - Supply"/>
      <sheetName val="Collars"/>
      <sheetName val="Template - Utility"/>
      <sheetName val="HQ"/>
      <sheetName val="NORESCO"/>
      <sheetName val="Utility"/>
      <sheetName val="Plan '06 EPS recon"/>
      <sheetName val="Sheet1"/>
      <sheetName val="NYMEX Sensitivity"/>
      <sheetName val="Interest"/>
      <sheetName val="Graphs"/>
      <sheetName val="OI Recon"/>
      <sheetName val="Hedge Summary"/>
      <sheetName val="PropTax"/>
      <sheetName val="Debt Maturity Schedule"/>
      <sheetName val="S&amp;P Credit"/>
      <sheetName val="Moody's Credit"/>
      <sheetName val="Moody's Liquidity"/>
      <sheetName val="Hedge Update"/>
      <sheetName val="Key Metrics"/>
      <sheetName val="Valuation"/>
      <sheetName val="Target Visuals"/>
      <sheetName val="COGNOS 063004"/>
      <sheetName val="Ratings"/>
      <sheetName val="Historical"/>
      <sheetName val="COGNOS 123105"/>
      <sheetName val="COGNOS 123104"/>
      <sheetName val="COGNOS 093005"/>
      <sheetName val="COGNOS 033105"/>
      <sheetName val="COGNOS 063005"/>
      <sheetName val="COGNOS 093004"/>
      <sheetName val="COGNOS 033104"/>
      <sheetName val="COGNOS 123103"/>
      <sheetName val="COGNOS 093003"/>
      <sheetName val="COGNOS 063003"/>
      <sheetName val="COGNOS 033103"/>
      <sheetName val="COGNOS 1231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S Guidance"/>
      <sheetName val="Overview"/>
      <sheetName val="Collars"/>
      <sheetName val="Comparison"/>
      <sheetName val="Dividend Charts"/>
      <sheetName val="Directions"/>
      <sheetName val="Key Inputs"/>
      <sheetName val="Cash Flow Analysis"/>
      <sheetName val="BusMix"/>
      <sheetName val="Production"/>
      <sheetName val="Sell"/>
      <sheetName val="SamFinOut"/>
      <sheetName val="CapStr"/>
      <sheetName val="SamFinIn"/>
      <sheetName val="Consolidated"/>
      <sheetName val="S&amp;P Credit"/>
      <sheetName val="Moody's Credit"/>
      <sheetName val="Moody's Liquidity"/>
      <sheetName val="HQ"/>
      <sheetName val="Volumes"/>
      <sheetName val="Midstream"/>
      <sheetName val="EE"/>
      <sheetName val="Distribution"/>
      <sheetName val="EGC"/>
      <sheetName val="Peoples"/>
      <sheetName val="Hope"/>
      <sheetName val="OI Recon"/>
      <sheetName val="Summary"/>
      <sheetName val="Capital Structure"/>
      <sheetName val="Template - Supply"/>
      <sheetName val="Supply-Hedging"/>
      <sheetName val="Template - Utilities"/>
      <sheetName val="Financials"/>
      <sheetName val="Key Assumptions"/>
      <sheetName val="TARGET Control"/>
      <sheetName val="Ratings"/>
      <sheetName val="PlanRecon"/>
      <sheetName val="Target"/>
      <sheetName val="NYMEX Sensitivity"/>
      <sheetName val="Hedge Summary"/>
      <sheetName val="Supply-DDA"/>
      <sheetName val="Template - DP"/>
      <sheetName val="Template - DH"/>
      <sheetName val="COGNOS 123106"/>
      <sheetName val="COGNOS 093006"/>
      <sheetName val="COGNOS 063006"/>
      <sheetName val="COGNOS 033106"/>
      <sheetName val="COGNOS 123105"/>
      <sheetName val="Target Output"/>
      <sheetName val="Debt"/>
      <sheetName val="Interest"/>
      <sheetName val="Historical"/>
      <sheetName val="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- MONTH"/>
      <sheetName val="INCOME - YTD"/>
      <sheetName val="BALANCE SHEET"/>
      <sheetName val="HILITES"/>
      <sheetName val="EARNINGS RELEASE"/>
      <sheetName val="NORESCO COMPARABLES"/>
      <sheetName val="NORESCO VARIANCES"/>
      <sheetName val="NORESCO BOARD"/>
      <sheetName val="CAPITAL"/>
      <sheetName val="RECAP"/>
      <sheetName val="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od. - Total VS Original Plan"/>
      <sheetName val="Prod. - East W_O ESOG"/>
      <sheetName val="Prod. - East COMBINED"/>
      <sheetName val="Prod. - Gulf"/>
      <sheetName val="East Variance"/>
      <sheetName val="Prod.  Total (External)"/>
      <sheetName val="Prod.   Gulf (External)"/>
      <sheetName val="Prod.  East (External)"/>
      <sheetName val="High lights - East"/>
      <sheetName val="High lights - Gulf"/>
      <sheetName val="Prod. - East (External)"/>
      <sheetName val="Prod.  - Gulf (External)"/>
      <sheetName val="Prod. - Total (External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  SYSTEM BOUNDARIES - DIAGRAM  "/>
      <sheetName val="   O&amp;M  FORECAST  SUMMARY   "/>
      <sheetName val="ASSUMPTIONS"/>
      <sheetName val="  HEAT RATE DEGRADATION  "/>
      <sheetName val=" OPERATING COSTS - FIXED &amp; VAR "/>
      <sheetName val=" EMPLOYEE SALARY &amp; BENEFITS  "/>
      <sheetName val="EMPLOYEE DIAGRAM"/>
      <sheetName val=" FPL FLEET SUPPORT "/>
      <sheetName val="COOLING TOWER"/>
      <sheetName val="  DEMIN WATER MAKE-UP  "/>
      <sheetName val="  S E W E R  "/>
      <sheetName val="NON-OPERATING COSTS"/>
      <sheetName val=" MAJOR MAINTENANCE  "/>
      <sheetName val="MAJOR MAINT ASSUMPTIONS"/>
      <sheetName val="  REPAIR &amp; REPLACE SCHEDULE  "/>
      <sheetName val="  CAPITAL EXPENDITURES  "/>
      <sheetName val="5OO MW O&amp;M - FL GREENFIELD CTCC"/>
      <sheetName val="#REF"/>
      <sheetName val="major maintenance"/>
      <sheetName val="input"/>
      <sheetName val="capital expenditures"/>
      <sheetName val="employees"/>
      <sheetName val="operating costs"/>
      <sheetName val="Correction Factor"/>
      <sheetName val="Revision History"/>
      <sheetName val="OH SCH"/>
      <sheetName val="PBH &amp; PSV STATIC DETAILS"/>
      <sheetName val="Liners&amp;TP R3"/>
      <sheetName val="Caps R4"/>
      <sheetName val="FuelNozzGAS R3"/>
      <sheetName val="FuelNozzDF R3"/>
      <sheetName val="GES1N-S1SHD R1"/>
      <sheetName val="S1&amp;3B R2 "/>
      <sheetName val="S2B"/>
      <sheetName val="S2N&amp;SH R2"/>
      <sheetName val="S3N-S3Shds R2"/>
      <sheetName val="PRICES"/>
      <sheetName val="Filename"/>
      <sheetName val="JE 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WORKBOOK"/>
      <sheetName val="DCF"/>
      <sheetName val="Financial Statements"/>
      <sheetName val="CAPEX and Operating Expense"/>
      <sheetName val="Inputs (1)"/>
      <sheetName val="Inputs (2)"/>
      <sheetName val="Simulation"/>
      <sheetName val="Overview Graphs &amp; Tables"/>
      <sheetName val="Credit Analysis"/>
      <sheetName val="MC_Histogram"/>
      <sheetName val="Base Definition"/>
      <sheetName val="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lides (2)"/>
      <sheetName val="Slides"/>
      <sheetName val="Corp Model"/>
      <sheetName val="DCF"/>
      <sheetName val="DD&amp;A DP"/>
      <sheetName val="DD&amp;A DH"/>
      <sheetName val="Synergies"/>
      <sheetName val="DP Financials"/>
      <sheetName val="DH Financials"/>
      <sheetName val="People F"/>
      <sheetName val="Working Cap"/>
      <sheetName val="Hope F"/>
      <sheetName val="DP HR"/>
      <sheetName val="DH HR"/>
      <sheetName val="DP CapEx -buyers -OM"/>
      <sheetName val="DP BS adj"/>
      <sheetName val="DP Def Charges &amp; assets"/>
      <sheetName val="DH BS adj"/>
      <sheetName val="DH Def Charges &amp; assets"/>
      <sheetName val="DH CapEx Buyers OM"/>
      <sheetName val="Sheet6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Cover Sheet"/>
      <sheetName val="Plant Layout"/>
      <sheetName val="input"/>
      <sheetName val="Assumptions"/>
      <sheetName val="Assumptions-Major Maintenance11"/>
      <sheetName val="East Region Expense Assumption"/>
      <sheetName val="Employees"/>
      <sheetName val="Organ. Chart"/>
      <sheetName val="Operating costs"/>
      <sheetName val="Major Maintenance"/>
      <sheetName val="  Repair &amp; Replace 2CT-2ST"/>
      <sheetName val="Other Capital Expenditures"/>
      <sheetName val="Fleet Support"/>
      <sheetName val="ISO support Backup"/>
      <sheetName val="EMT Personnel"/>
      <sheetName val="Information Management"/>
      <sheetName val="Electrical Energy Calc."/>
      <sheetName val="Water Balance"/>
      <sheetName val="Project Site Layout"/>
      <sheetName val="Temperature Correction Formula"/>
      <sheetName val="Non Recoverable Degration curve"/>
      <sheetName val="Gate Cycle Curves"/>
      <sheetName val="Power Degradation"/>
      <sheetName val="Heat Rate Degradation"/>
      <sheetName val="Monthly Degradation"/>
      <sheetName val="Monthly Power Degradation"/>
      <sheetName val="Westinghouse Documentation"/>
      <sheetName val="Temp Corr Adjustment"/>
      <sheetName val="Capital Costs Graph"/>
      <sheetName val="Base Operating Costs Graph"/>
      <sheetName val="OH Operating Expenses 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PickList"/>
      <sheetName val="Assump"/>
      <sheetName val="LookUp"/>
      <sheetName val="Lookups"/>
      <sheetName val="Cash Flow Progress"/>
      <sheetName val="Input"/>
      <sheetName val="Lists"/>
      <sheetName val="Reference"/>
      <sheetName val="Cover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Cover"/>
      <sheetName val="input"/>
      <sheetName val="Assumptions"/>
      <sheetName val="Assumptions-Major Maintanence"/>
      <sheetName val="employees"/>
      <sheetName val="Organ. Chart"/>
      <sheetName val="operating costs"/>
      <sheetName val="capital expenditures"/>
      <sheetName val="Major Maintenance"/>
      <sheetName val="  REPAIR &amp; REPLACE 1CT-ST"/>
      <sheetName val="Fleet Support"/>
      <sheetName val="non-operating costs"/>
      <sheetName val="Electrical Energy Calc(1)."/>
      <sheetName val="HRSG TREATED  &amp; SERVICE WATER"/>
      <sheetName val="CTG Water Injection and Washes"/>
      <sheetName val="Cooling Tower"/>
      <sheetName val="  Sewer  "/>
      <sheetName val="IT - O&amp;M "/>
      <sheetName val="Correction Factor"/>
      <sheetName val="Water Balance"/>
      <sheetName val="Base Operating Expenses"/>
      <sheetName val="Overhaul Operating Expense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Input Sheet"/>
      <sheetName val="Auto. Meas. Model"/>
      <sheetName val="Partial Manual Meas. Model"/>
      <sheetName val="Manual Formulas"/>
      <sheetName val="Current Costs"/>
      <sheetName val="Statistical Cost"/>
      <sheetName val="Data"/>
      <sheetName val="Notes"/>
      <sheetName val="Land Acq"/>
      <sheetName val="Land Dev"/>
      <sheetName val="Tap Cost"/>
      <sheetName val="Tap Sizing"/>
      <sheetName val="Filtration"/>
      <sheetName val="Header Sizing"/>
      <sheetName val="Meter Sizing"/>
      <sheetName val="Meter Tubes"/>
      <sheetName val="Meter Skid"/>
      <sheetName val="Heater"/>
      <sheetName val="CV Runs"/>
      <sheetName val="CV Skid"/>
      <sheetName val="Meter-CV Bldg"/>
      <sheetName val="RTU"/>
      <sheetName val="GC Type"/>
      <sheetName val="GC Bldg"/>
      <sheetName val="Valves-Actuators"/>
      <sheetName val="Odorization"/>
      <sheetName val="Misc Costs"/>
      <sheetName val="Construction Costs"/>
      <sheetName val="Revision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"/>
      <sheetName val="J(EQT)"/>
      <sheetName val="J(CIPCO)"/>
      <sheetName val="J-1(EQT)"/>
      <sheetName val="J-1Nar(EQT)"/>
      <sheetName val="J-1(CIPCO)"/>
      <sheetName val="J-1Nar(CIPCO)"/>
      <sheetName val="J-2(EQT)"/>
      <sheetName val="J-2(CIPCO)"/>
      <sheetName val="New Rev Summary"/>
      <sheetName val="Current Rev Summary(EQT)"/>
      <sheetName val="Current Rev Summary(CIPCO)"/>
      <sheetName val="New Rev Summary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EPS Guidance"/>
      <sheetName val="Key Assumptions"/>
      <sheetName val="Comparison"/>
      <sheetName val="BusMix"/>
      <sheetName val="PlanRecon"/>
      <sheetName val="Key Inputs"/>
      <sheetName val="Dividend Charts"/>
      <sheetName val="Financials"/>
      <sheetName val="Capital Structure"/>
      <sheetName val="Summary"/>
      <sheetName val="Cash Flow Analysis"/>
      <sheetName val="Supply"/>
      <sheetName val="HQ"/>
      <sheetName val="Utility"/>
      <sheetName val="TARGET Control"/>
      <sheetName val="Target"/>
      <sheetName val="S&amp;P Credit"/>
      <sheetName val="Moody's Credit"/>
      <sheetName val="Ratings"/>
      <sheetName val="Interest"/>
      <sheetName val="Type Curve"/>
      <sheetName val="Collars"/>
      <sheetName val="Target Output"/>
      <sheetName val="Template - Supply"/>
      <sheetName val="Template - Utility"/>
      <sheetName val="Plan '06 EPS recon"/>
      <sheetName val="Sheet1"/>
      <sheetName val="NYMEX Sensitivity"/>
      <sheetName val="Graphs"/>
      <sheetName val="OI Recon"/>
      <sheetName val="Hedge Summary"/>
      <sheetName val="Debt Maturity Schedule"/>
      <sheetName val="Moody's Liquidity"/>
      <sheetName val="Hedge Update"/>
      <sheetName val="Target Visuals"/>
      <sheetName val="COGNOS 063004"/>
      <sheetName val="Historical"/>
      <sheetName val="COGNOS 123105"/>
      <sheetName val="COGNOS 123104"/>
      <sheetName val="COGNOS 093005"/>
      <sheetName val="COGNOS 033105"/>
      <sheetName val="COGNOS 063005"/>
      <sheetName val="COGNOS 093004"/>
      <sheetName val="COGNOS 033104"/>
      <sheetName val="COGNOS 123103"/>
      <sheetName val="COGNOS 093003"/>
      <sheetName val="COGNOS 063003"/>
      <sheetName val="COGNOS 033103"/>
      <sheetName val="COGNOS 1231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&amp;Instruc"/>
      <sheetName val="Variance Analysis"/>
      <sheetName val="Segment Page"/>
      <sheetName val="PriorMnthAct"/>
      <sheetName val="PLAN"/>
      <sheetName val="Forecast"/>
      <sheetName val="2000 ACTUAL"/>
      <sheetName val="Restated 2000"/>
      <sheetName val="2000act"/>
      <sheetName val="MonthlyVolumes"/>
      <sheetName val="YTD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efinitions"/>
      <sheetName val="ROTC - Calculation"/>
      <sheetName val="ROTC Capital"/>
      <sheetName val="Cumulative Investment"/>
      <sheetName val="Capex Summary"/>
      <sheetName val="Hybrid Summary"/>
      <sheetName val="Hybrid Summary (OLD)"/>
      <sheetName val="Price Assumption"/>
      <sheetName val="Gas Price Summary as of 2-23-07"/>
      <sheetName val="EBITDA History"/>
      <sheetName val="2005 DP &amp; DH EBITDA"/>
      <sheetName val="EBITDA Projection"/>
      <sheetName val="Transaction Multiples"/>
      <sheetName val="Financing Needs"/>
      <sheetName val="Financing Plan"/>
      <sheetName val="Asset Sale Assumps in Model"/>
      <sheetName val="LTD Maturities"/>
      <sheetName val="Moody's 41% Pasted"/>
      <sheetName val="Moody's 50% Pasted"/>
      <sheetName val="Moody's 53% Pasted"/>
      <sheetName val="Moody's 53% Tables"/>
      <sheetName val="Moody's 50% Tables"/>
      <sheetName val="Moody's 41% Tables"/>
      <sheetName val="S&amp;P 45% Pasted"/>
      <sheetName val="S&amp;P 50% Pasted"/>
      <sheetName val="S&amp;P 53% Pasted"/>
      <sheetName val="S&amp;P 45% Tables"/>
      <sheetName val="S&amp;P 50% Tables"/>
      <sheetName val="S&amp;P 53%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wed ROE Summary"/>
      <sheetName val="Summary"/>
      <sheetName val="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g History"/>
      <sheetName val="1987 - 2006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hecks"/>
      <sheetName val="EQT Pipe"/>
      <sheetName val="Three Rivers"/>
      <sheetName val="Carnegie"/>
      <sheetName val="Bluegrass"/>
      <sheetName val="Blank2"/>
      <sheetName val="Pipeline Total"/>
      <sheetName val="Results"/>
      <sheetName val="Capital Restate"/>
      <sheetName val="Macros"/>
      <sheetName val="Module1"/>
      <sheetName val="Module2"/>
      <sheetName val="Module3"/>
      <sheetName val="EQTBP01"/>
      <sheetName val="data_Page1_1_1"/>
      <sheetName val="gpp 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e Diligence"/>
      <sheetName val="Key Definitions"/>
      <sheetName val="Comparables"/>
      <sheetName val="Debt Analysis"/>
      <sheetName val="Forecast v Actual"/>
      <sheetName val="IS Worksheet - NYMEX $3.00"/>
      <sheetName val="Formulas in worksheet"/>
      <sheetName val="Rating $3.00 NYMEX"/>
      <sheetName val="Assumptions"/>
      <sheetName val="Projections"/>
      <sheetName val="Financials"/>
      <sheetName val="Summary"/>
      <sheetName val="IS Worksheet - NYMEX $4.00"/>
      <sheetName val="Rating $4.00 NYM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llars"/>
      <sheetName val="Dividend Charts"/>
      <sheetName val="Sell"/>
      <sheetName val="EPS Guidance"/>
      <sheetName val="Plan"/>
      <sheetName val="SamFinOut"/>
      <sheetName val="BusMix"/>
      <sheetName val="SamFinIn"/>
      <sheetName val="Reserves"/>
      <sheetName val="Financing Strategy"/>
      <sheetName val="Summary"/>
      <sheetName val="Key Inputs"/>
      <sheetName val="Scenarios"/>
      <sheetName val="Consolidated"/>
      <sheetName val="S&amp;P Credit"/>
      <sheetName val="Moody's Credit"/>
      <sheetName val="Moody's Liquidity"/>
      <sheetName val="OI Recon"/>
      <sheetName val="Ratings_Summary"/>
      <sheetName val="Moody's Ratings"/>
      <sheetName val="Ratings"/>
      <sheetName val="Cash Flow Analysis"/>
      <sheetName val="HQ"/>
      <sheetName val="Volumes"/>
      <sheetName val="Production"/>
      <sheetName val="Template - Supply"/>
      <sheetName val="Gathering"/>
      <sheetName val="Supply-Hedging"/>
      <sheetName val="Equitrans"/>
      <sheetName val="EE"/>
      <sheetName val="Distribution"/>
      <sheetName val="Template - Utilities"/>
      <sheetName val="EGC"/>
      <sheetName val="Peoples"/>
      <sheetName val="Hope"/>
      <sheetName val="Financing"/>
      <sheetName val="Interest"/>
      <sheetName val="CapStr"/>
      <sheetName val="Capital Structure"/>
      <sheetName val="Key Assumptions"/>
      <sheetName val="TARGET Control"/>
      <sheetName val="Target"/>
      <sheetName val="NYMEX Sensitivity"/>
      <sheetName val="Hedge Summary"/>
      <sheetName val="Supply-DDA"/>
      <sheetName val="Template - DP"/>
      <sheetName val="Template - DH"/>
      <sheetName val="COGNOS 093006"/>
      <sheetName val="COGNOS 063006"/>
      <sheetName val="COGNOS 033106"/>
      <sheetName val="COGNOS 123105"/>
      <sheetName val="Target Output"/>
      <sheetName val="Historical"/>
      <sheetName val="COGNOS 123106"/>
      <sheetName val="COGNOS 033107"/>
      <sheetName val="COGNOS 063007"/>
      <sheetName val="Comparison"/>
      <sheetName val="Compressio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List"/>
      <sheetName val="Main sheet-Hoja Principal"/>
      <sheetName val="Spanish Output"/>
      <sheetName val="Instructions-Instrucciones"/>
      <sheetName val="GC IO Area"/>
      <sheetName val="conversions-conversiones"/>
      <sheetName val="conversions2"/>
      <sheetName val="Model in col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"/>
      <sheetName val="HR &amp; MW Corr."/>
      <sheetName val="Payroll "/>
      <sheetName val="Fixed Op Cost"/>
      <sheetName val="Non-Op Cost"/>
      <sheetName val="Var Op Cost"/>
      <sheetName val="CAPITAL EXPENDITURES"/>
      <sheetName val="COOLING TOWER"/>
      <sheetName val="  DEMIN WATER MAKE-UP  "/>
      <sheetName val="MAINT COSTS 2CT-ST"/>
      <sheetName val="  REPAIR &amp; REPLACE 2CT-ST "/>
      <sheetName val="W Region Exp Assumption"/>
      <sheetName val="Assumptions"/>
      <sheetName val="Electricity Cost summary "/>
      <sheetName val="Water Balance"/>
      <sheetName val="IM Summary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  SYSTEM BOUNDARIES - DIAGRAM  "/>
      <sheetName val="   O&amp;M  FORECAST  SUMMARY   "/>
      <sheetName val="ASSUMPTIONS"/>
      <sheetName val="  HEAT RATE DEGRADATION  "/>
      <sheetName val=" OPERATING COSTS - FIXED &amp; VAR "/>
      <sheetName val=" EMPLOYEE SALARY &amp; BENEFITS  "/>
      <sheetName val="EMPLOYEE DIAGRAM"/>
      <sheetName val=" FPL FLEET SUPPORT "/>
      <sheetName val="COOLING TOWER"/>
      <sheetName val="  DEMIN WATER MAKE-UP  "/>
      <sheetName val="  S E W E R  "/>
      <sheetName val="NON-OPERATING COSTS"/>
      <sheetName val=" MAJOR MAINTENANCE  "/>
      <sheetName val="MAJOR MAINT ASSUMPTIONS"/>
      <sheetName val="  REPAIR &amp; REPLACE SCHEDULE  "/>
      <sheetName val="  CAPITAL EXPENDITURES  "/>
      <sheetName val="5OO MW O&amp;M - FL GREENFIELD CTCC"/>
      <sheetName val="#REF"/>
      <sheetName val="major maintenance"/>
      <sheetName val="input"/>
      <sheetName val="capital expenditures"/>
      <sheetName val="employees"/>
      <sheetName val="operating costs"/>
      <sheetName val="Correction Facto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"/>
      <sheetName val="Assumptions"/>
      <sheetName val="Assumptions-Major Maintanence"/>
      <sheetName val="employees"/>
      <sheetName val="operating costs"/>
      <sheetName val="capital expenditures"/>
      <sheetName val="Major Maintenance"/>
      <sheetName val="Repair-Replace"/>
      <sheetName val="Fleet Support"/>
      <sheetName val="non-operating costs"/>
      <sheetName val="Treated water"/>
      <sheetName val="CTG Water Injection and Washes"/>
      <sheetName val="Cooling Tower"/>
      <sheetName val="Mont"/>
      <sheetName val="Volumetric NC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&amp;Instruc"/>
      <sheetName val="Segment Page"/>
      <sheetName val="FCC Variance Analysis "/>
      <sheetName val="Category Variance Analysis"/>
      <sheetName val="PriorMnthAct"/>
      <sheetName val="PLAN"/>
      <sheetName val="Forecast"/>
      <sheetName val="2000 ACTUAL"/>
      <sheetName val="Restated 2000"/>
      <sheetName val="2000act"/>
      <sheetName val="MonthlyVolumes"/>
      <sheetName val="YTDIS"/>
      <sheetName val="Variance Analysis"/>
      <sheetName val="Compressio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paid"/>
      <sheetName val="Summary"/>
      <sheetName val="Credit Rating Sensitivity"/>
      <sheetName val="Margin Sensitivities"/>
      <sheetName val="Margin Aging"/>
      <sheetName val="Ratings BE Prices"/>
      <sheetName val="Break-even Prices"/>
      <sheetName val="Forward_Curves"/>
      <sheetName val="Volume Charts"/>
      <sheetName val="Incremental Liquidity Needs"/>
      <sheetName val="CELAMCELA"/>
      <sheetName val="Capacity"/>
      <sheetName val="Capacity06"/>
      <sheetName val="Chart1"/>
      <sheetName val="Chart2"/>
      <sheetName val="Credit Rating"/>
      <sheetName val="Settlement"/>
      <sheetName val="InputNewHedge"/>
      <sheetName val="Volume Summary"/>
      <sheetName val="NewHedges"/>
      <sheetName val="NewHedgesStorage"/>
      <sheetName val="Collars"/>
      <sheetName val="Puts"/>
      <sheetName val="NewSwaps"/>
      <sheetName val="Volumes"/>
      <sheetName val="Barclays"/>
      <sheetName val="BarclaysStorage"/>
      <sheetName val="BOA"/>
      <sheetName val="BOAStorage"/>
      <sheetName val="BMO"/>
      <sheetName val="BMOStorage"/>
      <sheetName val="BNP"/>
      <sheetName val="BNPStorage"/>
      <sheetName val="BPEnergy"/>
      <sheetName val="BPEnergyStorage"/>
      <sheetName val="CIBC"/>
      <sheetName val="CIBCStorage"/>
      <sheetName val="CITI"/>
      <sheetName val="CitiStorage"/>
      <sheetName val="Coral"/>
      <sheetName val="CoralStorage"/>
      <sheetName val="CSFB"/>
      <sheetName val="CSFBStorage"/>
      <sheetName val="Deutsche"/>
      <sheetName val="DeutscheStorage"/>
      <sheetName val="Fimat"/>
      <sheetName val="FimatStorage"/>
      <sheetName val="Fortis Energy"/>
      <sheetName val="FortisStorage"/>
      <sheetName val="JAron"/>
      <sheetName val="JARONStorage"/>
      <sheetName val="JPMChase"/>
      <sheetName val="JPMStorage"/>
      <sheetName val="Lehman"/>
      <sheetName val="LehmanStorage"/>
      <sheetName val="MerrillLynch"/>
      <sheetName val="MerrillLynchStorage"/>
      <sheetName val="MorganS"/>
      <sheetName val="MorgStanStorage"/>
      <sheetName val="Sempra"/>
      <sheetName val="SempraStorage"/>
      <sheetName val="SocGen"/>
      <sheetName val="SocGenStorage"/>
      <sheetName val="VaPower"/>
      <sheetName val="VaPowerStorage"/>
      <sheetName val="Wachovia"/>
      <sheetName val="WachoviaStorage"/>
      <sheetName val="Brokermarginsummary"/>
      <sheetName val="BrokerPrudential"/>
      <sheetName val="BrokerManFinan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summary"/>
      <sheetName val="Monthly Detail"/>
      <sheetName val="AFUDC rate calc"/>
      <sheetName val="Property tax"/>
      <sheetName val="Initial Operating budget"/>
      <sheetName val="Overhead details"/>
      <sheetName val="Capital calls"/>
      <sheetName val="NEE S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List"/>
      <sheetName val="Instructions"/>
      <sheetName val="Diagram"/>
      <sheetName val="run"/>
      <sheetName val="unitse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TABLE ENERGY"/>
      <sheetName val="ERIASMG"/>
      <sheetName val="BEG BALANCES"/>
      <sheetName val="EQT PROD"/>
      <sheetName val="WESTERN REG"/>
      <sheetName val="ET BLUEGRASS"/>
      <sheetName val="GOV'T SVS"/>
      <sheetName val="FAC"/>
      <sheetName val="3 RIVERS"/>
      <sheetName val="ETMSCO"/>
      <sheetName val="EQT PROD EAST"/>
      <sheetName val="EQT PRODUCTION GULF COAST"/>
      <sheetName val="NORA"/>
      <sheetName val="KY HYDRO"/>
      <sheetName val="UNION DRILLING"/>
      <sheetName val="ERI"/>
      <sheetName val="EQT ENERGY S&amp;T"/>
      <sheetName val="KWVA GAS CO"/>
      <sheetName val="KWVA MKTG SVCS"/>
      <sheetName val="EQUITRANS"/>
      <sheetName val="NORESCO"/>
      <sheetName val="ERI MAN"/>
      <sheetName val="EREC PROP"/>
      <sheetName val="EQT CAP"/>
      <sheetName val="AB PARTNER"/>
      <sheetName val="EREC NEV"/>
      <sheetName val="1287-522"/>
      <sheetName val="4641-055 $US"/>
      <sheetName val="ERI INVESTMENTS"/>
      <sheetName val="ERI HOLDINGS"/>
      <sheetName val="E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K32"/>
  <sheetViews>
    <sheetView showGridLines="0" zoomScale="70" zoomScaleNormal="70" workbookViewId="0">
      <selection activeCell="A24" sqref="A24"/>
    </sheetView>
  </sheetViews>
  <sheetFormatPr defaultColWidth="8.85546875" defaultRowHeight="12"/>
  <cols>
    <col min="1" max="1" width="2.85546875" style="1" customWidth="1"/>
    <col min="2" max="2" width="32.85546875" style="1" bestFit="1" customWidth="1"/>
    <col min="3" max="11" width="13.7109375" style="1" customWidth="1"/>
    <col min="12" max="16384" width="8.85546875" style="1"/>
  </cols>
  <sheetData>
    <row r="1" spans="1:11">
      <c r="K1" s="26" t="s">
        <v>0</v>
      </c>
    </row>
    <row r="2" spans="1:11">
      <c r="B2" s="2"/>
      <c r="K2" s="26" t="s">
        <v>1</v>
      </c>
    </row>
    <row r="3" spans="1:11">
      <c r="B3" s="2"/>
      <c r="K3" s="26" t="s">
        <v>2</v>
      </c>
    </row>
    <row r="4" spans="1:11">
      <c r="B4" s="2"/>
      <c r="K4" s="26"/>
    </row>
    <row r="5" spans="1:11">
      <c r="B5" s="111" t="s">
        <v>3</v>
      </c>
      <c r="C5" s="111"/>
      <c r="D5" s="111"/>
      <c r="E5" s="111"/>
      <c r="F5" s="111"/>
      <c r="G5" s="111"/>
      <c r="H5" s="111"/>
      <c r="I5" s="111"/>
      <c r="J5" s="111"/>
      <c r="K5" s="111"/>
    </row>
    <row r="6" spans="1:11">
      <c r="B6" s="111" t="s">
        <v>4</v>
      </c>
      <c r="C6" s="111"/>
      <c r="D6" s="111"/>
      <c r="E6" s="111"/>
      <c r="F6" s="111"/>
      <c r="G6" s="111"/>
      <c r="H6" s="111"/>
      <c r="I6" s="111"/>
      <c r="J6" s="111"/>
      <c r="K6" s="111"/>
    </row>
    <row r="7" spans="1:11">
      <c r="B7" s="3"/>
    </row>
    <row r="8" spans="1:11" ht="12.75" thickBot="1">
      <c r="B8" s="3"/>
    </row>
    <row r="9" spans="1:11" s="4" customFormat="1" ht="15" hidden="1" customHeight="1" thickBot="1">
      <c r="C9" s="4">
        <v>124500103</v>
      </c>
      <c r="F9" s="4">
        <v>124500104</v>
      </c>
      <c r="G9" s="4">
        <v>124500105</v>
      </c>
      <c r="H9" s="4">
        <v>124500106</v>
      </c>
      <c r="I9" s="4">
        <v>124500107</v>
      </c>
      <c r="J9" s="4">
        <v>124500108</v>
      </c>
    </row>
    <row r="10" spans="1:11" s="5" customFormat="1" ht="48.75" thickBot="1">
      <c r="B10" s="6"/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  <c r="H10" s="7" t="s">
        <v>10</v>
      </c>
      <c r="I10" s="7" t="s">
        <v>11</v>
      </c>
      <c r="J10" s="7" t="s">
        <v>12</v>
      </c>
      <c r="K10" s="8" t="s">
        <v>13</v>
      </c>
    </row>
    <row r="11" spans="1:11">
      <c r="A11" s="1">
        <v>1</v>
      </c>
      <c r="B11" s="9" t="s">
        <v>14</v>
      </c>
      <c r="C11" s="10">
        <f>SUMIFS('Exhibit K (3)'!$L:$L,'Exhibit K (3)'!$A:$A,'Exhibit K (1)'!C$9,'Exhibit K (3)'!$D:$D,'Exhibit K (1)'!$A11)</f>
        <v>1523774</v>
      </c>
      <c r="D11" s="10">
        <f>+'Exhibit K (3)'!L96</f>
        <v>183525</v>
      </c>
      <c r="E11" s="10">
        <f>+'Exhibit K (3)'!L137</f>
        <v>185250</v>
      </c>
      <c r="F11" s="10">
        <f>SUMIFS('Exhibit K (3)'!$L:$L,'Exhibit K (3)'!$A:$A,'Exhibit K (1)'!F$9,'Exhibit K (3)'!$D:$D,'Exhibit K (1)'!$A11)</f>
        <v>0</v>
      </c>
      <c r="G11" s="10">
        <f>SUMIFS('Exhibit K (3)'!$L:$L,'Exhibit K (3)'!$A:$A,'Exhibit K (1)'!G$9,'Exhibit K (3)'!$D:$D,'Exhibit K (1)'!$A11)</f>
        <v>330750</v>
      </c>
      <c r="H11" s="10">
        <f>SUMIFS('Exhibit K (3)'!$L:$L,'Exhibit K (3)'!$A:$A,'Exhibit K (1)'!H$9,'Exhibit K (3)'!$D:$D,'Exhibit K (1)'!$A11)</f>
        <v>5000</v>
      </c>
      <c r="I11" s="10">
        <f>SUMIFS('Exhibit K (3)'!$L:$L,'Exhibit K (3)'!$A:$A,'Exhibit K (1)'!I$9,'Exhibit K (3)'!$D:$D,'Exhibit K (1)'!$A11)</f>
        <v>0</v>
      </c>
      <c r="J11" s="10">
        <f>SUMIFS('Exhibit K (3)'!$L:$L,'Exhibit K (3)'!$A:$A,'Exhibit K (1)'!J$9,'Exhibit K (3)'!$D:$D,'Exhibit K (1)'!$A11)</f>
        <v>1000</v>
      </c>
      <c r="K11" s="11">
        <f>SUM(C11:J11)</f>
        <v>2229299</v>
      </c>
    </row>
    <row r="12" spans="1:11">
      <c r="A12" s="1">
        <v>2</v>
      </c>
      <c r="B12" s="12" t="s">
        <v>15</v>
      </c>
      <c r="C12" s="13">
        <f>SUMIFS('Exhibit K (3)'!$L:$L,'Exhibit K (3)'!$A:$A,'Exhibit K (1)'!C$9,'Exhibit K (3)'!$D:$D,'Exhibit K (1)'!$A12)</f>
        <v>328758</v>
      </c>
      <c r="D12" s="13">
        <f>+'Exhibit K (3)'!L97</f>
        <v>14682</v>
      </c>
      <c r="E12" s="13">
        <f>+'Exhibit K (3)'!L138</f>
        <v>14820</v>
      </c>
      <c r="F12" s="13">
        <f>SUMIFS('Exhibit K (3)'!$L:$L,'Exhibit K (3)'!$A:$A,'Exhibit K (1)'!F$9,'Exhibit K (3)'!$D:$D,'Exhibit K (1)'!$A12)</f>
        <v>0</v>
      </c>
      <c r="G12" s="13">
        <f>SUMIFS('Exhibit K (3)'!$L:$L,'Exhibit K (3)'!$A:$A,'Exhibit K (1)'!G$9,'Exhibit K (3)'!$D:$D,'Exhibit K (1)'!$A12)</f>
        <v>26760</v>
      </c>
      <c r="H12" s="13">
        <f>SUMIFS('Exhibit K (3)'!$L:$L,'Exhibit K (3)'!$A:$A,'Exhibit K (1)'!H$9,'Exhibit K (3)'!$D:$D,'Exhibit K (1)'!$A12)</f>
        <v>121032</v>
      </c>
      <c r="I12" s="13">
        <f>SUMIFS('Exhibit K (3)'!$L:$L,'Exhibit K (3)'!$A:$A,'Exhibit K (1)'!I$9,'Exhibit K (3)'!$D:$D,'Exhibit K (1)'!$A12)</f>
        <v>151112</v>
      </c>
      <c r="J12" s="13">
        <f>SUMIFS('Exhibit K (3)'!$L:$L,'Exhibit K (3)'!$A:$A,'Exhibit K (1)'!J$9,'Exhibit K (3)'!$D:$D,'Exhibit K (1)'!$A12)</f>
        <v>264450</v>
      </c>
      <c r="K12" s="14">
        <f t="shared" ref="K12:K20" si="0">SUM(C12:J12)</f>
        <v>921614</v>
      </c>
    </row>
    <row r="13" spans="1:11">
      <c r="A13" s="1">
        <v>3</v>
      </c>
      <c r="B13" s="12" t="s">
        <v>16</v>
      </c>
      <c r="C13" s="13">
        <f>SUMIFS('Exhibit K (3)'!$L:$L,'Exhibit K (3)'!$A:$A,'Exhibit K (1)'!C$9,'Exhibit K (3)'!$D:$D,'Exhibit K (1)'!$A13)</f>
        <v>3534208</v>
      </c>
      <c r="D13" s="13">
        <f>+'Exhibit K (3)'!L98</f>
        <v>356715</v>
      </c>
      <c r="E13" s="13">
        <f>+'Exhibit K (3)'!L139</f>
        <v>296538</v>
      </c>
      <c r="F13" s="13">
        <f>SUMIFS('Exhibit K (3)'!$L:$L,'Exhibit K (3)'!$A:$A,'Exhibit K (1)'!F$9,'Exhibit K (3)'!$D:$D,'Exhibit K (1)'!$A13)</f>
        <v>32052</v>
      </c>
      <c r="G13" s="13">
        <f>SUMIFS('Exhibit K (3)'!$L:$L,'Exhibit K (3)'!$A:$A,'Exhibit K (1)'!G$9,'Exhibit K (3)'!$D:$D,'Exhibit K (1)'!$A13)</f>
        <v>612944</v>
      </c>
      <c r="H13" s="13">
        <f>SUMIFS('Exhibit K (3)'!$L:$L,'Exhibit K (3)'!$A:$A,'Exhibit K (1)'!H$9,'Exhibit K (3)'!$D:$D,'Exhibit K (1)'!$A13)</f>
        <v>10562744</v>
      </c>
      <c r="I13" s="13">
        <f>SUMIFS('Exhibit K (3)'!$L:$L,'Exhibit K (3)'!$A:$A,'Exhibit K (1)'!I$9,'Exhibit K (3)'!$D:$D,'Exhibit K (1)'!$A13)</f>
        <v>17215548</v>
      </c>
      <c r="J13" s="13">
        <f>SUMIFS('Exhibit K (3)'!$L:$L,'Exhibit K (3)'!$A:$A,'Exhibit K (1)'!J$9,'Exhibit K (3)'!$D:$D,'Exhibit K (1)'!$A13)</f>
        <v>40182726.539999999</v>
      </c>
      <c r="K13" s="14">
        <f t="shared" si="0"/>
        <v>72793475.539999992</v>
      </c>
    </row>
    <row r="14" spans="1:11">
      <c r="A14" s="1">
        <v>4</v>
      </c>
      <c r="B14" s="12" t="s">
        <v>17</v>
      </c>
      <c r="C14" s="13">
        <f>SUMIFS('Exhibit K (3)'!$L:$L,'Exhibit K (3)'!$A:$A,'Exhibit K (1)'!C$9,'Exhibit K (3)'!$D:$D,'Exhibit K (1)'!$A14)</f>
        <v>10463255</v>
      </c>
      <c r="D14" s="13">
        <f>+'Exhibit K (3)'!L99</f>
        <v>856450</v>
      </c>
      <c r="E14" s="13">
        <f>+'Exhibit K (3)'!L140</f>
        <v>679250</v>
      </c>
      <c r="F14" s="13">
        <f>SUMIFS('Exhibit K (3)'!$L:$L,'Exhibit K (3)'!$A:$A,'Exhibit K (1)'!F$9,'Exhibit K (3)'!$D:$D,'Exhibit K (1)'!$A14)</f>
        <v>38055</v>
      </c>
      <c r="G14" s="13">
        <f>SUMIFS('Exhibit K (3)'!$L:$L,'Exhibit K (3)'!$A:$A,'Exhibit K (1)'!G$9,'Exhibit K (3)'!$D:$D,'Exhibit K (1)'!$A14)</f>
        <v>1543000</v>
      </c>
      <c r="H14" s="13">
        <f>SUMIFS('Exhibit K (3)'!$L:$L,'Exhibit K (3)'!$A:$A,'Exhibit K (1)'!H$9,'Exhibit K (3)'!$D:$D,'Exhibit K (1)'!$A14)</f>
        <v>8155953</v>
      </c>
      <c r="I14" s="13">
        <f>SUMIFS('Exhibit K (3)'!$L:$L,'Exhibit K (3)'!$A:$A,'Exhibit K (1)'!I$9,'Exhibit K (3)'!$D:$D,'Exhibit K (1)'!$A14)</f>
        <v>12565000</v>
      </c>
      <c r="J14" s="13">
        <f>SUMIFS('Exhibit K (3)'!$L:$L,'Exhibit K (3)'!$A:$A,'Exhibit K (1)'!J$9,'Exhibit K (3)'!$D:$D,'Exhibit K (1)'!$A14)</f>
        <v>8000000</v>
      </c>
      <c r="K14" s="14">
        <f t="shared" si="0"/>
        <v>42300963</v>
      </c>
    </row>
    <row r="15" spans="1:11">
      <c r="A15" s="1">
        <v>5</v>
      </c>
      <c r="B15" s="12" t="s">
        <v>18</v>
      </c>
      <c r="C15" s="13">
        <f>SUMIFS('Exhibit K (3)'!$L:$L,'Exhibit K (3)'!$A:$A,'Exhibit K (1)'!C$9,'Exhibit K (3)'!$D:$D,'Exhibit K (1)'!$A15)</f>
        <v>1605043</v>
      </c>
      <c r="D15" s="13">
        <f>+'Exhibit K (3)'!L100</f>
        <v>193313</v>
      </c>
      <c r="E15" s="13">
        <f>+'Exhibit K (3)'!L141</f>
        <v>195130</v>
      </c>
      <c r="F15" s="13">
        <f>SUMIFS('Exhibit K (3)'!$L:$L,'Exhibit K (3)'!$A:$A,'Exhibit K (1)'!F$9,'Exhibit K (3)'!$D:$D,'Exhibit K (1)'!$A15)</f>
        <v>10191</v>
      </c>
      <c r="G15" s="13">
        <f>SUMIFS('Exhibit K (3)'!$L:$L,'Exhibit K (3)'!$A:$A,'Exhibit K (1)'!G$9,'Exhibit K (3)'!$D:$D,'Exhibit K (1)'!$A15)</f>
        <v>347840</v>
      </c>
      <c r="H15" s="13">
        <f>SUMIFS('Exhibit K (3)'!$L:$L,'Exhibit K (3)'!$A:$A,'Exhibit K (1)'!H$9,'Exhibit K (3)'!$D:$D,'Exhibit K (1)'!$A15)</f>
        <v>1053824</v>
      </c>
      <c r="I15" s="13">
        <f>SUMIFS('Exhibit K (3)'!$L:$L,'Exhibit K (3)'!$A:$A,'Exhibit K (1)'!I$9,'Exhibit K (3)'!$D:$D,'Exhibit K (1)'!$A15)</f>
        <v>1150000</v>
      </c>
      <c r="J15" s="13">
        <f>SUMIFS('Exhibit K (3)'!$L:$L,'Exhibit K (3)'!$A:$A,'Exhibit K (1)'!J$9,'Exhibit K (3)'!$D:$D,'Exhibit K (1)'!$A15)</f>
        <v>1150000</v>
      </c>
      <c r="K15" s="14">
        <f t="shared" si="0"/>
        <v>5705341</v>
      </c>
    </row>
    <row r="16" spans="1:11">
      <c r="A16" s="1">
        <v>6</v>
      </c>
      <c r="B16" s="12" t="s">
        <v>19</v>
      </c>
      <c r="C16" s="13">
        <f>SUMIFS('Exhibit K (3)'!$L:$L,'Exhibit K (3)'!$A:$A,'Exhibit K (1)'!C$9,'Exhibit K (3)'!$D:$D,'Exhibit K (1)'!$A16)</f>
        <v>641826</v>
      </c>
      <c r="D16" s="13">
        <f>+'Exhibit K (3)'!L101</f>
        <v>88410</v>
      </c>
      <c r="E16" s="13">
        <f>+'Exhibit K (3)'!L142</f>
        <v>84100</v>
      </c>
      <c r="F16" s="13">
        <f>SUMIFS('Exhibit K (3)'!$L:$L,'Exhibit K (3)'!$A:$A,'Exhibit K (1)'!F$9,'Exhibit K (3)'!$D:$D,'Exhibit K (1)'!$A16)</f>
        <v>16290</v>
      </c>
      <c r="G16" s="13">
        <f>SUMIFS('Exhibit K (3)'!$L:$L,'Exhibit K (3)'!$A:$A,'Exhibit K (1)'!G$9,'Exhibit K (3)'!$D:$D,'Exhibit K (1)'!$A16)</f>
        <v>147800</v>
      </c>
      <c r="H16" s="13">
        <f>SUMIFS('Exhibit K (3)'!$L:$L,'Exhibit K (3)'!$A:$A,'Exhibit K (1)'!H$9,'Exhibit K (3)'!$D:$D,'Exhibit K (1)'!$A16)</f>
        <v>510000</v>
      </c>
      <c r="I16" s="13">
        <f>SUMIFS('Exhibit K (3)'!$L:$L,'Exhibit K (3)'!$A:$A,'Exhibit K (1)'!I$9,'Exhibit K (3)'!$D:$D,'Exhibit K (1)'!$A16)</f>
        <v>135000</v>
      </c>
      <c r="J16" s="13">
        <f>SUMIFS('Exhibit K (3)'!$L:$L,'Exhibit K (3)'!$A:$A,'Exhibit K (1)'!J$9,'Exhibit K (3)'!$D:$D,'Exhibit K (1)'!$A16)</f>
        <v>1042917</v>
      </c>
      <c r="K16" s="14">
        <f t="shared" si="0"/>
        <v>2666343</v>
      </c>
    </row>
    <row r="17" spans="1:11">
      <c r="A17" s="1">
        <v>7</v>
      </c>
      <c r="B17" s="12" t="s">
        <v>20</v>
      </c>
      <c r="C17" s="13">
        <f>SUMIFS('Exhibit K (3)'!$L:$L,'Exhibit K (3)'!$A:$A,'Exhibit K (1)'!C$9,'Exhibit K (3)'!$D:$D,'Exhibit K (1)'!$A17)</f>
        <v>1808737</v>
      </c>
      <c r="D17" s="13">
        <f>+'Exhibit K (3)'!L102</f>
        <v>115000</v>
      </c>
      <c r="E17" s="13">
        <f>+'Exhibit K (3)'!L143</f>
        <v>101856</v>
      </c>
      <c r="F17" s="13">
        <f>SUMIFS('Exhibit K (3)'!$L:$L,'Exhibit K (3)'!$A:$A,'Exhibit K (1)'!F$9,'Exhibit K (3)'!$D:$D,'Exhibit K (1)'!$A17)</f>
        <v>6761</v>
      </c>
      <c r="G17" s="13">
        <f>SUMIFS('Exhibit K (3)'!$L:$L,'Exhibit K (3)'!$A:$A,'Exhibit K (1)'!G$9,'Exhibit K (3)'!$D:$D,'Exhibit K (1)'!$A17)</f>
        <v>210319</v>
      </c>
      <c r="H17" s="13">
        <f>SUMIFS('Exhibit K (3)'!$L:$L,'Exhibit K (3)'!$A:$A,'Exhibit K (1)'!H$9,'Exhibit K (3)'!$D:$D,'Exhibit K (1)'!$A17)</f>
        <v>1948752</v>
      </c>
      <c r="I17" s="13">
        <f>SUMIFS('Exhibit K (3)'!$L:$L,'Exhibit K (3)'!$A:$A,'Exhibit K (1)'!I$9,'Exhibit K (3)'!$D:$D,'Exhibit K (1)'!$A17)</f>
        <v>3041555</v>
      </c>
      <c r="J17" s="13">
        <f>SUMIFS('Exhibit K (3)'!$L:$L,'Exhibit K (3)'!$A:$A,'Exhibit K (1)'!J$9,'Exhibit K (3)'!$D:$D,'Exhibit K (1)'!$A17)</f>
        <v>3490152</v>
      </c>
      <c r="K17" s="14">
        <f t="shared" si="0"/>
        <v>10723132</v>
      </c>
    </row>
    <row r="18" spans="1:11">
      <c r="A18" s="1">
        <v>8</v>
      </c>
      <c r="B18" s="12" t="s">
        <v>21</v>
      </c>
      <c r="C18" s="13">
        <f>SUMIFS('Exhibit K (3)'!$L:$L,'Exhibit K (3)'!$A:$A,'Exhibit K (1)'!C$9,'Exhibit K (3)'!$D:$D,'Exhibit K (1)'!$A18)</f>
        <v>1225</v>
      </c>
      <c r="D18" s="13">
        <f>+'Exhibit K (3)'!L103</f>
        <v>66.64</v>
      </c>
      <c r="E18" s="13">
        <f>+'Exhibit K (3)'!L144</f>
        <v>41.16</v>
      </c>
      <c r="F18" s="13">
        <f>SUMIFS('Exhibit K (3)'!$L:$L,'Exhibit K (3)'!$A:$A,'Exhibit K (1)'!F$9,'Exhibit K (3)'!$D:$D,'Exhibit K (1)'!$A18)</f>
        <v>0.84</v>
      </c>
      <c r="G18" s="13">
        <f>SUMIFS('Exhibit K (3)'!$L:$L,'Exhibit K (3)'!$A:$A,'Exhibit K (1)'!G$9,'Exhibit K (3)'!$D:$D,'Exhibit K (1)'!$A18)</f>
        <v>101.08</v>
      </c>
      <c r="H18" s="13">
        <f>SUMIFS('Exhibit K (3)'!$L:$L,'Exhibit K (3)'!$A:$A,'Exhibit K (1)'!H$9,'Exhibit K (3)'!$D:$D,'Exhibit K (1)'!$A18)</f>
        <v>0</v>
      </c>
      <c r="I18" s="13">
        <f>SUMIFS('Exhibit K (3)'!$L:$L,'Exhibit K (3)'!$A:$A,'Exhibit K (1)'!I$9,'Exhibit K (3)'!$D:$D,'Exhibit K (1)'!$A18)</f>
        <v>0</v>
      </c>
      <c r="J18" s="13">
        <f>SUMIFS('Exhibit K (3)'!$L:$L,'Exhibit K (3)'!$A:$A,'Exhibit K (1)'!J$9,'Exhibit K (3)'!$D:$D,'Exhibit K (1)'!$A18)</f>
        <v>0</v>
      </c>
      <c r="K18" s="14">
        <f t="shared" si="0"/>
        <v>1434.72</v>
      </c>
    </row>
    <row r="19" spans="1:11">
      <c r="A19" s="1">
        <v>9</v>
      </c>
      <c r="B19" s="12" t="s">
        <v>22</v>
      </c>
      <c r="C19" s="13">
        <f>SUMIFS('Exhibit K (3)'!$L:$L,'Exhibit K (3)'!$A:$A,'Exhibit K (1)'!C$9,'Exhibit K (3)'!$D:$D,'Exhibit K (1)'!$A19)</f>
        <v>3945532.9131999998</v>
      </c>
      <c r="D19" s="13">
        <f>+'Exhibit K (3)'!L104</f>
        <v>358377.637048</v>
      </c>
      <c r="E19" s="13">
        <f>+'Exhibit K (3)'!L145</f>
        <v>308594.45871199999</v>
      </c>
      <c r="F19" s="13">
        <f>SUMIFS('Exhibit K (3)'!$L:$L,'Exhibit K (3)'!$A:$A,'Exhibit K (1)'!F$9,'Exhibit K (3)'!$D:$D,'Exhibit K (1)'!$A19)</f>
        <v>20483.938287999998</v>
      </c>
      <c r="G19" s="13">
        <f>SUMIFS('Exhibit K (3)'!$L:$L,'Exhibit K (3)'!$A:$A,'Exhibit K (1)'!G$9,'Exhibit K (3)'!$D:$D,'Exhibit K (1)'!$A19)</f>
        <v>637513.09065599996</v>
      </c>
      <c r="H19" s="13">
        <f>SUMIFS('Exhibit K (3)'!$L:$L,'Exhibit K (3)'!$A:$A,'Exhibit K (1)'!H$9,'Exhibit K (3)'!$D:$D,'Exhibit K (1)'!$A19)</f>
        <v>4431217.8509999998</v>
      </c>
      <c r="I19" s="13">
        <f>SUMIFS('Exhibit K (3)'!$L:$L,'Exhibit K (3)'!$A:$A,'Exhibit K (1)'!I$9,'Exhibit K (3)'!$D:$D,'Exhibit K (1)'!$A19)</f>
        <v>6789978.2130000005</v>
      </c>
      <c r="J19" s="13">
        <f>SUMIFS('Exhibit K (3)'!$L:$L,'Exhibit K (3)'!$A:$A,'Exhibit K (1)'!J$9,'Exhibit K (3)'!$D:$D,'Exhibit K (1)'!$A19)</f>
        <v>7610887.3333999999</v>
      </c>
      <c r="K19" s="14">
        <f t="shared" si="0"/>
        <v>24102585.435304001</v>
      </c>
    </row>
    <row r="20" spans="1:11">
      <c r="A20" s="1">
        <v>10</v>
      </c>
      <c r="B20" s="12" t="s">
        <v>23</v>
      </c>
      <c r="C20" s="13">
        <f>SUMIFS('Exhibit K (3)'!$L:$L,'Exhibit K (3)'!$A:$A,'Exhibit K (1)'!C$9,'Exhibit K (3)'!$D:$D,'Exhibit K (1)'!$A20)</f>
        <v>15066.786578935</v>
      </c>
      <c r="D20" s="13">
        <f>+'Exhibit K (3)'!L105</f>
        <v>0</v>
      </c>
      <c r="E20" s="13">
        <f>+'Exhibit K (3)'!L146</f>
        <v>0</v>
      </c>
      <c r="F20" s="13">
        <f>SUMIFS('Exhibit K (3)'!$L:$L,'Exhibit K (3)'!$A:$A,'Exhibit K (1)'!F$9,'Exhibit K (3)'!$D:$D,'Exhibit K (1)'!$A20)</f>
        <v>83.071826268199999</v>
      </c>
      <c r="G20" s="13">
        <f>SUMIFS('Exhibit K (3)'!$L:$L,'Exhibit K (3)'!$A:$A,'Exhibit K (1)'!G$9,'Exhibit K (3)'!$D:$D,'Exhibit K (1)'!$A20)</f>
        <v>2446.2259881409</v>
      </c>
      <c r="H20" s="13">
        <f>SUMIFS('Exhibit K (3)'!$L:$L,'Exhibit K (3)'!$A:$A,'Exhibit K (1)'!H$9,'Exhibit K (3)'!$D:$D,'Exhibit K (1)'!$A20)</f>
        <v>17327.795400789997</v>
      </c>
      <c r="I20" s="13">
        <f>SUMIFS('Exhibit K (3)'!$L:$L,'Exhibit K (3)'!$A:$A,'Exhibit K (1)'!I$9,'Exhibit K (3)'!$D:$D,'Exhibit K (1)'!$A20)</f>
        <v>0</v>
      </c>
      <c r="J20" s="13">
        <f>SUMIFS('Exhibit K (3)'!$L:$L,'Exhibit K (3)'!$A:$A,'Exhibit K (1)'!J$9,'Exhibit K (3)'!$D:$D,'Exhibit K (1)'!$A20)</f>
        <v>0</v>
      </c>
      <c r="K20" s="14">
        <f t="shared" si="0"/>
        <v>34923.879794134096</v>
      </c>
    </row>
    <row r="21" spans="1:11" ht="12.75" thickBot="1">
      <c r="B21" s="15" t="s">
        <v>4</v>
      </c>
      <c r="C21" s="16">
        <f t="shared" ref="C21:K21" si="1">SUM(C11:C20)</f>
        <v>23867425.699778933</v>
      </c>
      <c r="D21" s="16">
        <f>SUM(D11:D20)</f>
        <v>2166539.2770480001</v>
      </c>
      <c r="E21" s="16">
        <f>SUM(E11:E20)</f>
        <v>1865579.6187119999</v>
      </c>
      <c r="F21" s="16">
        <f t="shared" si="1"/>
        <v>123916.85011426821</v>
      </c>
      <c r="G21" s="16">
        <f t="shared" si="1"/>
        <v>3859473.3966441411</v>
      </c>
      <c r="H21" s="16">
        <f t="shared" si="1"/>
        <v>26805850.646400791</v>
      </c>
      <c r="I21" s="16">
        <f t="shared" si="1"/>
        <v>41048193.213</v>
      </c>
      <c r="J21" s="16">
        <f t="shared" si="1"/>
        <v>61742132.873400003</v>
      </c>
      <c r="K21" s="17">
        <f t="shared" si="1"/>
        <v>161479111.5750981</v>
      </c>
    </row>
    <row r="22" spans="1:11">
      <c r="B22" s="18"/>
      <c r="C22" s="19"/>
      <c r="D22" s="19"/>
      <c r="E22" s="19"/>
      <c r="F22" s="19"/>
      <c r="G22" s="19"/>
      <c r="H22" s="19"/>
      <c r="I22" s="19"/>
      <c r="J22" s="19"/>
      <c r="K22" s="20"/>
    </row>
    <row r="23" spans="1:11">
      <c r="A23" s="1">
        <v>11</v>
      </c>
      <c r="B23" s="12" t="s">
        <v>24</v>
      </c>
      <c r="C23" s="13">
        <f>+'Exhibit K (3)'!L75</f>
        <v>779412.55620797677</v>
      </c>
      <c r="D23" s="13">
        <f>+'Exhibit K (3)'!L116</f>
        <v>70853.014142742031</v>
      </c>
      <c r="E23" s="13">
        <f>+'Exhibit K (3)'!L157</f>
        <v>64230.514912465784</v>
      </c>
      <c r="F23" s="13">
        <f>+'Exhibit K (3)'!L198</f>
        <v>4473.7375961253356</v>
      </c>
      <c r="G23" s="13">
        <f>+'Exhibit K (3)'!L240</f>
        <v>121232.30133576963</v>
      </c>
      <c r="H23" s="13">
        <f>+'Exhibit K (3)'!L282</f>
        <v>1042715.0482509009</v>
      </c>
      <c r="I23" s="13">
        <f>+'Exhibit K (3)'!L324</f>
        <v>1560402.7294228103</v>
      </c>
      <c r="J23" s="13">
        <f>+'Exhibit K (3)'!L366</f>
        <v>2387674.1222460028</v>
      </c>
      <c r="K23" s="14">
        <f>SUM(C23:J23)</f>
        <v>6030994.0241147932</v>
      </c>
    </row>
    <row r="24" spans="1:11" ht="12.75" thickBot="1">
      <c r="B24" s="15" t="s">
        <v>13</v>
      </c>
      <c r="C24" s="16">
        <f t="shared" ref="C24:J24" si="2">SUM(C21,C23)</f>
        <v>24646838.25598691</v>
      </c>
      <c r="D24" s="16">
        <f t="shared" si="2"/>
        <v>2237392.291190742</v>
      </c>
      <c r="E24" s="16">
        <f t="shared" si="2"/>
        <v>1929810.1336244657</v>
      </c>
      <c r="F24" s="16">
        <f t="shared" si="2"/>
        <v>128390.58771039355</v>
      </c>
      <c r="G24" s="16">
        <f t="shared" si="2"/>
        <v>3980705.6979799108</v>
      </c>
      <c r="H24" s="16">
        <f t="shared" si="2"/>
        <v>27848565.694651693</v>
      </c>
      <c r="I24" s="16">
        <f t="shared" si="2"/>
        <v>42608595.942422807</v>
      </c>
      <c r="J24" s="16">
        <f t="shared" si="2"/>
        <v>64129806.995646007</v>
      </c>
      <c r="K24" s="17">
        <f>SUM(K23,K21)</f>
        <v>167510105.59921288</v>
      </c>
    </row>
    <row r="25" spans="1:11" hidden="1">
      <c r="C25" s="19"/>
      <c r="D25" s="19"/>
      <c r="E25" s="19"/>
      <c r="F25" s="19"/>
      <c r="G25" s="19"/>
      <c r="H25" s="19"/>
      <c r="I25" s="19"/>
      <c r="J25" s="19"/>
      <c r="K25" s="21"/>
    </row>
    <row r="26" spans="1:11" hidden="1">
      <c r="B26" s="1" t="s">
        <v>25</v>
      </c>
      <c r="C26" s="19">
        <v>132949935.94074434</v>
      </c>
      <c r="D26" s="19"/>
      <c r="E26" s="19"/>
      <c r="F26" s="19">
        <v>235792328.33970439</v>
      </c>
      <c r="G26" s="19">
        <v>53499987.025613517</v>
      </c>
      <c r="H26" s="19">
        <v>6039908.6718170103</v>
      </c>
      <c r="I26" s="19">
        <v>6039908.6718170103</v>
      </c>
      <c r="J26" s="19">
        <v>6039908.6718170103</v>
      </c>
      <c r="K26" s="19">
        <f>SUM(C26:J26)</f>
        <v>440361977.32151324</v>
      </c>
    </row>
    <row r="27" spans="1:11" s="19" customFormat="1" hidden="1">
      <c r="C27" s="19">
        <f t="shared" ref="C27:K27" si="3">C21-C26</f>
        <v>-109082510.24096541</v>
      </c>
      <c r="F27" s="19">
        <f t="shared" si="3"/>
        <v>-235668411.48959014</v>
      </c>
      <c r="G27" s="19">
        <f t="shared" si="3"/>
        <v>-49640513.628969379</v>
      </c>
      <c r="H27" s="19">
        <f t="shared" si="3"/>
        <v>20765941.974583782</v>
      </c>
      <c r="I27" s="19">
        <f t="shared" si="3"/>
        <v>35008284.541182987</v>
      </c>
      <c r="J27" s="19">
        <f t="shared" si="3"/>
        <v>55702224.201582991</v>
      </c>
      <c r="K27" s="19">
        <f t="shared" si="3"/>
        <v>-278882865.74641514</v>
      </c>
    </row>
    <row r="29" spans="1:11">
      <c r="K29" s="24"/>
    </row>
    <row r="32" spans="1:11">
      <c r="J32" s="22"/>
    </row>
  </sheetData>
  <mergeCells count="2">
    <mergeCell ref="B5:K5"/>
    <mergeCell ref="B6:K6"/>
  </mergeCells>
  <pageMargins left="0.7" right="0.7" top="0.75" bottom="0.75" header="0.3" footer="0.3"/>
  <pageSetup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23"/>
  <sheetViews>
    <sheetView showGridLines="0" topLeftCell="B1" zoomScale="85" zoomScaleNormal="85" zoomScaleSheetLayoutView="100" workbookViewId="0">
      <selection activeCell="B24" sqref="B24"/>
    </sheetView>
  </sheetViews>
  <sheetFormatPr defaultColWidth="8.85546875" defaultRowHeight="12"/>
  <cols>
    <col min="1" max="1" width="1.7109375" style="25" hidden="1" customWidth="1"/>
    <col min="2" max="2" width="18.5703125" style="1" customWidth="1"/>
    <col min="3" max="3" width="8.42578125" style="19" hidden="1" customWidth="1"/>
    <col min="4" max="6" width="8.7109375" style="1" customWidth="1"/>
    <col min="7" max="7" width="10.5703125" style="1" customWidth="1"/>
    <col min="8" max="8" width="6" style="27" hidden="1" customWidth="1"/>
    <col min="9" max="9" width="8" style="28" hidden="1" customWidth="1"/>
    <col min="10" max="10" width="6.28515625" style="29" hidden="1" customWidth="1"/>
    <col min="11" max="11" width="25.7109375" style="1" bestFit="1" customWidth="1"/>
    <col min="12" max="12" width="8.85546875" style="1"/>
    <col min="13" max="13" width="12" style="30" bestFit="1" customWidth="1"/>
    <col min="14" max="16384" width="8.85546875" style="1"/>
  </cols>
  <sheetData>
    <row r="1" spans="1:13">
      <c r="B1" s="2"/>
      <c r="F1" s="26" t="s">
        <v>0</v>
      </c>
      <c r="G1" s="26"/>
    </row>
    <row r="2" spans="1:13">
      <c r="B2" s="2"/>
      <c r="F2" s="26" t="s">
        <v>1</v>
      </c>
      <c r="G2" s="26"/>
    </row>
    <row r="3" spans="1:13">
      <c r="B3" s="2"/>
      <c r="F3" s="26" t="s">
        <v>2</v>
      </c>
      <c r="G3" s="26"/>
    </row>
    <row r="4" spans="1:13">
      <c r="B4" s="2"/>
      <c r="F4" s="26"/>
      <c r="G4" s="26"/>
    </row>
    <row r="5" spans="1:13">
      <c r="B5" s="112" t="str">
        <f>'Exhibit K (1)'!$B$5</f>
        <v>Exhibit K</v>
      </c>
      <c r="C5" s="112"/>
      <c r="D5" s="112"/>
      <c r="E5" s="112"/>
      <c r="F5" s="112"/>
      <c r="G5" s="26"/>
    </row>
    <row r="6" spans="1:13">
      <c r="B6" s="112" t="str">
        <f>'Exhibit K (1)'!$B$6</f>
        <v>Cost of Facilities</v>
      </c>
      <c r="C6" s="112"/>
      <c r="D6" s="112"/>
      <c r="E6" s="112"/>
      <c r="F6" s="112"/>
      <c r="G6" s="26"/>
    </row>
    <row r="9" spans="1:13">
      <c r="A9" s="111" t="s">
        <v>26</v>
      </c>
      <c r="B9" s="111"/>
      <c r="C9" s="111"/>
      <c r="D9" s="111"/>
      <c r="E9" s="111"/>
      <c r="F9" s="111"/>
      <c r="G9" s="31"/>
      <c r="H9" s="32"/>
      <c r="I9" s="33"/>
    </row>
    <row r="10" spans="1:13">
      <c r="B10" s="25"/>
      <c r="C10" s="25"/>
      <c r="D10" s="25"/>
      <c r="E10" s="25"/>
    </row>
    <row r="11" spans="1:13" s="34" customFormat="1" ht="24">
      <c r="C11" s="34" t="s">
        <v>27</v>
      </c>
      <c r="D11" s="35" t="s">
        <v>28</v>
      </c>
      <c r="E11" s="34" t="s">
        <v>29</v>
      </c>
      <c r="F11" s="34" t="s">
        <v>30</v>
      </c>
      <c r="H11" s="36"/>
      <c r="I11" s="37"/>
      <c r="J11" s="38"/>
      <c r="M11" s="39"/>
    </row>
    <row r="12" spans="1:13">
      <c r="A12" s="25">
        <v>1</v>
      </c>
      <c r="B12" s="1" t="s">
        <v>31</v>
      </c>
      <c r="D12" s="40">
        <v>0.66438613182952477</v>
      </c>
      <c r="E12" s="40">
        <v>4.6052144082332762E-2</v>
      </c>
      <c r="F12" s="40">
        <f>+D12*E12</f>
        <v>3.0596405869317004E-2</v>
      </c>
      <c r="G12" s="40"/>
      <c r="H12" s="27">
        <f>F12/F14</f>
        <v>0.42928582848880831</v>
      </c>
      <c r="I12" s="28">
        <f>H12*F17</f>
        <v>2.5126454892774866E-3</v>
      </c>
      <c r="J12" s="41" t="s">
        <v>32</v>
      </c>
    </row>
    <row r="13" spans="1:13">
      <c r="A13" s="25">
        <v>2</v>
      </c>
      <c r="B13" s="42" t="s">
        <v>33</v>
      </c>
      <c r="C13" s="43"/>
      <c r="D13" s="44">
        <v>0.33561386817047523</v>
      </c>
      <c r="E13" s="44">
        <v>0.1212</v>
      </c>
      <c r="F13" s="44">
        <f>+D13*E13</f>
        <v>4.0676400822261601E-2</v>
      </c>
      <c r="G13" s="40"/>
      <c r="H13" s="27">
        <f>F13/F14</f>
        <v>0.57071417151119164</v>
      </c>
      <c r="I13" s="45">
        <f>H13*F17</f>
        <v>3.3404372880473936E-3</v>
      </c>
      <c r="J13" s="41" t="s">
        <v>34</v>
      </c>
    </row>
    <row r="14" spans="1:13">
      <c r="A14" s="25">
        <v>3</v>
      </c>
      <c r="B14" s="1" t="s">
        <v>26</v>
      </c>
      <c r="D14" s="19"/>
      <c r="F14" s="46">
        <f>SUM(F12:F13)</f>
        <v>7.1272806691578608E-2</v>
      </c>
      <c r="G14" s="46"/>
      <c r="I14" s="28">
        <f>SUM(I12:I13)</f>
        <v>5.8530827773248806E-3</v>
      </c>
    </row>
    <row r="15" spans="1:13">
      <c r="C15" s="1"/>
      <c r="D15" s="19"/>
    </row>
    <row r="16" spans="1:13">
      <c r="A16" s="25">
        <v>4</v>
      </c>
      <c r="B16" s="1" t="s">
        <v>35</v>
      </c>
      <c r="F16" s="28">
        <f>+F14/12</f>
        <v>5.9394005576315504E-3</v>
      </c>
      <c r="G16" s="28"/>
    </row>
    <row r="17" spans="1:8">
      <c r="A17" s="25">
        <v>5</v>
      </c>
      <c r="B17" s="1" t="s">
        <v>36</v>
      </c>
      <c r="E17" s="25"/>
      <c r="F17" s="28">
        <f>(1+((1+F16*6))^2-1)^(1/12)-1</f>
        <v>5.8530827773248806E-3</v>
      </c>
      <c r="G17" s="28"/>
      <c r="H17" s="47"/>
    </row>
    <row r="18" spans="1:8">
      <c r="F18" s="28"/>
    </row>
    <row r="21" spans="1:8">
      <c r="F21" s="23"/>
    </row>
    <row r="22" spans="1:8">
      <c r="F22" s="22"/>
    </row>
    <row r="23" spans="1:8">
      <c r="F23" s="23"/>
    </row>
  </sheetData>
  <mergeCells count="3">
    <mergeCell ref="A9:F9"/>
    <mergeCell ref="B5:F5"/>
    <mergeCell ref="B6:F6"/>
  </mergeCells>
  <pageMargins left="0.7" right="0.7" top="0.75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Q375"/>
  <sheetViews>
    <sheetView showGridLines="0" tabSelected="1" view="pageBreakPreview" topLeftCell="A58" zoomScale="55" zoomScaleNormal="100" zoomScaleSheetLayoutView="55" workbookViewId="0">
      <pane xSplit="12" topLeftCell="AN1" activePane="topRight" state="frozen"/>
      <selection activeCell="H22" sqref="H22"/>
      <selection pane="topRight" activeCell="H385" sqref="H385"/>
    </sheetView>
  </sheetViews>
  <sheetFormatPr defaultColWidth="11.42578125" defaultRowHeight="12"/>
  <cols>
    <col min="1" max="1" width="13.28515625" style="100" hidden="1" customWidth="1"/>
    <col min="2" max="2" width="5.42578125" style="101" hidden="1" customWidth="1"/>
    <col min="3" max="3" width="1.7109375" style="85" hidden="1" customWidth="1"/>
    <col min="4" max="4" width="5.28515625" style="51" customWidth="1"/>
    <col min="5" max="5" width="38.28515625" style="51" bestFit="1" customWidth="1"/>
    <col min="6" max="6" width="5.5703125" style="51" bestFit="1" customWidth="1"/>
    <col min="7" max="7" width="13.42578125" style="93" bestFit="1" customWidth="1"/>
    <col min="8" max="8" width="14.85546875" style="93" bestFit="1" customWidth="1"/>
    <col min="9" max="10" width="15.140625" style="93" bestFit="1" customWidth="1"/>
    <col min="11" max="11" width="15.140625" style="93" customWidth="1"/>
    <col min="12" max="12" width="15.140625" style="93" bestFit="1" customWidth="1"/>
    <col min="13" max="13" width="1.5703125" style="93" customWidth="1"/>
    <col min="14" max="17" width="8.7109375" style="51" bestFit="1" customWidth="1"/>
    <col min="18" max="18" width="9.5703125" style="51" bestFit="1" customWidth="1"/>
    <col min="19" max="19" width="11.28515625" style="51" bestFit="1" customWidth="1"/>
    <col min="20" max="20" width="10.5703125" style="51" bestFit="1" customWidth="1"/>
    <col min="21" max="21" width="10.85546875" style="51" bestFit="1" customWidth="1"/>
    <col min="22" max="22" width="13.140625" style="51" bestFit="1" customWidth="1"/>
    <col min="23" max="23" width="12.42578125" style="51" bestFit="1" customWidth="1"/>
    <col min="24" max="26" width="13.140625" style="51" bestFit="1" customWidth="1"/>
    <col min="27" max="27" width="13.7109375" style="51" bestFit="1" customWidth="1"/>
    <col min="28" max="30" width="13.140625" style="51" bestFit="1" customWidth="1"/>
    <col min="31" max="32" width="10.7109375" style="51" bestFit="1" customWidth="1"/>
    <col min="33" max="33" width="12.28515625" style="51" bestFit="1" customWidth="1"/>
    <col min="34" max="35" width="11.7109375" style="51" bestFit="1" customWidth="1"/>
    <col min="36" max="42" width="12.5703125" style="51" bestFit="1" customWidth="1"/>
    <col min="43" max="45" width="11.7109375" style="51" bestFit="1" customWidth="1"/>
    <col min="46" max="47" width="12.5703125" style="51" bestFit="1" customWidth="1"/>
    <col min="48" max="61" width="11.7109375" style="51" bestFit="1" customWidth="1"/>
    <col min="62" max="16384" width="11.42578125" style="51"/>
  </cols>
  <sheetData>
    <row r="1" spans="1:61">
      <c r="D1" s="96" t="s">
        <v>37</v>
      </c>
    </row>
    <row r="2" spans="1:61">
      <c r="A2" s="117"/>
      <c r="B2" s="117"/>
      <c r="D2" s="96" t="s">
        <v>38</v>
      </c>
      <c r="E2" s="2"/>
      <c r="F2" s="2"/>
      <c r="G2" s="48"/>
      <c r="H2" s="48"/>
      <c r="I2" s="48"/>
      <c r="J2" s="48"/>
      <c r="K2" s="48"/>
      <c r="L2" s="49"/>
      <c r="M2" s="49"/>
      <c r="N2" s="50"/>
      <c r="O2" s="50"/>
      <c r="P2" s="50"/>
      <c r="T2" s="50"/>
      <c r="U2" s="50"/>
      <c r="V2" s="50"/>
      <c r="Y2" s="50"/>
      <c r="Z2" s="50"/>
      <c r="AA2" s="50"/>
      <c r="AB2" s="50"/>
      <c r="AC2" s="50"/>
      <c r="AD2" s="50"/>
      <c r="AE2" s="50"/>
      <c r="AF2" s="97"/>
      <c r="AG2" s="97"/>
      <c r="AH2" s="97"/>
      <c r="AI2" s="50"/>
      <c r="AJ2" s="50"/>
      <c r="AK2" s="50"/>
      <c r="AL2" s="50"/>
      <c r="AM2" s="50"/>
      <c r="AN2" s="50"/>
      <c r="AO2" s="50"/>
      <c r="AP2" s="50"/>
      <c r="AQ2" s="50"/>
      <c r="AR2" s="97"/>
      <c r="AS2" s="97"/>
      <c r="AT2" s="97"/>
      <c r="AU2" s="52"/>
      <c r="AV2" s="52"/>
      <c r="AW2" s="52"/>
      <c r="AX2" s="52"/>
      <c r="AY2" s="52"/>
      <c r="AZ2" s="52"/>
      <c r="BA2" s="52"/>
      <c r="BB2" s="52"/>
      <c r="BC2" s="52"/>
      <c r="BD2" s="97"/>
      <c r="BE2" s="97"/>
      <c r="BF2" s="97"/>
      <c r="BG2" s="52"/>
      <c r="BH2" s="52"/>
      <c r="BI2" s="52"/>
    </row>
    <row r="3" spans="1:61">
      <c r="A3" s="117"/>
      <c r="B3" s="117"/>
      <c r="D3" s="96" t="s">
        <v>2</v>
      </c>
      <c r="E3" s="2"/>
      <c r="F3" s="2"/>
      <c r="G3" s="48"/>
      <c r="H3" s="48"/>
      <c r="I3" s="48"/>
      <c r="J3" s="48"/>
      <c r="K3" s="48"/>
      <c r="L3" s="53"/>
      <c r="M3" s="53"/>
      <c r="N3" s="50"/>
      <c r="O3" s="50"/>
      <c r="P3" s="50"/>
      <c r="T3" s="50"/>
      <c r="U3" s="50"/>
      <c r="V3" s="50"/>
      <c r="Y3" s="50"/>
      <c r="Z3" s="50"/>
      <c r="AA3" s="50"/>
      <c r="AB3" s="50"/>
      <c r="AC3" s="50"/>
      <c r="AD3" s="50"/>
      <c r="AE3" s="50"/>
      <c r="AF3" s="97"/>
      <c r="AG3" s="97"/>
      <c r="AH3" s="97"/>
      <c r="AI3" s="50"/>
      <c r="AJ3" s="50"/>
      <c r="AK3" s="50"/>
      <c r="AL3" s="50"/>
      <c r="AM3" s="50"/>
      <c r="AN3" s="50"/>
      <c r="AO3" s="50"/>
      <c r="AP3" s="50"/>
      <c r="AQ3" s="50"/>
      <c r="AR3" s="97"/>
      <c r="AS3" s="97"/>
      <c r="AT3" s="97"/>
      <c r="AU3" s="52"/>
      <c r="AV3" s="52"/>
      <c r="AW3" s="52"/>
      <c r="AX3" s="52"/>
      <c r="AY3" s="52"/>
      <c r="AZ3" s="52"/>
      <c r="BA3" s="52"/>
      <c r="BB3" s="52"/>
      <c r="BC3" s="52"/>
      <c r="BD3" s="97"/>
      <c r="BE3" s="97"/>
      <c r="BF3" s="97"/>
      <c r="BG3" s="52"/>
      <c r="BH3" s="52"/>
      <c r="BI3" s="52"/>
    </row>
    <row r="4" spans="1:61">
      <c r="A4" s="117"/>
      <c r="B4" s="117"/>
      <c r="D4" s="54" t="str">
        <f>'Exhibit K (1)'!$B$5</f>
        <v>Exhibit K</v>
      </c>
      <c r="E4" s="2"/>
      <c r="F4" s="2"/>
      <c r="G4" s="48"/>
      <c r="H4" s="48"/>
      <c r="I4" s="48"/>
      <c r="J4" s="48"/>
      <c r="K4" s="48"/>
      <c r="L4" s="49"/>
      <c r="M4" s="49"/>
      <c r="N4" s="50"/>
      <c r="O4" s="50"/>
      <c r="P4" s="50"/>
      <c r="T4" s="50"/>
      <c r="U4" s="50"/>
      <c r="V4" s="50"/>
      <c r="Y4" s="50"/>
      <c r="Z4" s="50"/>
      <c r="AA4" s="50"/>
      <c r="AB4" s="50"/>
      <c r="AC4" s="50"/>
      <c r="AD4" s="50"/>
      <c r="AE4" s="50"/>
      <c r="AF4" s="97"/>
      <c r="AG4" s="97"/>
      <c r="AH4" s="97"/>
      <c r="AI4" s="50"/>
      <c r="AJ4" s="50"/>
      <c r="AK4" s="50"/>
      <c r="AL4" s="50"/>
      <c r="AM4" s="50"/>
      <c r="AN4" s="50"/>
      <c r="AO4" s="50"/>
      <c r="AP4" s="50"/>
      <c r="AQ4" s="50"/>
      <c r="AR4" s="97"/>
      <c r="AS4" s="97"/>
      <c r="AT4" s="97"/>
      <c r="AU4" s="52"/>
      <c r="AV4" s="52"/>
      <c r="AW4" s="52"/>
      <c r="AX4" s="52"/>
      <c r="AY4" s="52"/>
      <c r="AZ4" s="52"/>
      <c r="BA4" s="52"/>
      <c r="BB4" s="52"/>
      <c r="BC4" s="52"/>
      <c r="BD4" s="97"/>
      <c r="BE4" s="97"/>
      <c r="BF4" s="97"/>
      <c r="BG4" s="52"/>
      <c r="BH4" s="52"/>
      <c r="BI4" s="52"/>
    </row>
    <row r="5" spans="1:61">
      <c r="A5" s="117"/>
      <c r="B5" s="117"/>
      <c r="D5" s="54" t="str">
        <f>'Exhibit K (1)'!B6</f>
        <v>Cost of Facilities</v>
      </c>
      <c r="E5" s="2"/>
      <c r="F5" s="2"/>
      <c r="G5" s="48"/>
      <c r="H5" s="48"/>
      <c r="I5" s="48"/>
      <c r="J5" s="48"/>
      <c r="K5" s="48"/>
      <c r="L5" s="48"/>
      <c r="M5" s="48"/>
      <c r="N5" s="50"/>
      <c r="O5" s="50"/>
      <c r="P5" s="50"/>
      <c r="T5" s="97"/>
      <c r="U5" s="97"/>
      <c r="V5" s="97"/>
      <c r="Y5" s="50"/>
      <c r="Z5" s="50"/>
      <c r="AA5" s="50"/>
      <c r="AB5" s="50"/>
      <c r="AC5" s="50"/>
      <c r="AD5" s="50"/>
      <c r="AE5" s="50"/>
      <c r="AF5" s="97"/>
      <c r="AG5" s="97"/>
      <c r="AH5" s="97"/>
      <c r="AI5" s="50"/>
      <c r="AJ5" s="50"/>
      <c r="AK5" s="50"/>
      <c r="AL5" s="50"/>
      <c r="AM5" s="50"/>
      <c r="AN5" s="50"/>
      <c r="AO5" s="50"/>
      <c r="AP5" s="50"/>
      <c r="AQ5" s="50"/>
      <c r="AR5" s="97"/>
      <c r="AS5" s="97"/>
      <c r="AT5" s="97"/>
      <c r="AU5" s="52"/>
      <c r="AV5" s="52"/>
      <c r="AW5" s="52"/>
      <c r="AX5" s="52"/>
      <c r="AY5" s="52"/>
      <c r="AZ5" s="52"/>
      <c r="BA5" s="52"/>
      <c r="BB5" s="52"/>
      <c r="BC5" s="52"/>
      <c r="BD5" s="97"/>
      <c r="BE5" s="97"/>
      <c r="BF5" s="97"/>
      <c r="BG5" s="52"/>
      <c r="BH5" s="52"/>
      <c r="BI5" s="52"/>
    </row>
    <row r="6" spans="1:61">
      <c r="A6" s="117"/>
      <c r="B6" s="117"/>
      <c r="D6" s="50" t="s">
        <v>13</v>
      </c>
      <c r="E6" s="50"/>
      <c r="F6" s="50"/>
      <c r="G6" s="48"/>
      <c r="H6" s="48"/>
      <c r="I6" s="48"/>
      <c r="J6" s="48"/>
      <c r="K6" s="48"/>
      <c r="L6" s="48"/>
      <c r="M6" s="48"/>
    </row>
    <row r="7" spans="1:61">
      <c r="A7" s="117"/>
      <c r="B7" s="117"/>
      <c r="D7" s="99"/>
      <c r="E7" s="99"/>
      <c r="F7" s="99"/>
      <c r="G7" s="48"/>
      <c r="H7" s="48"/>
      <c r="I7" s="48"/>
      <c r="J7" s="48"/>
      <c r="K7" s="48"/>
      <c r="L7" s="49"/>
      <c r="M7" s="49"/>
      <c r="N7" s="50"/>
      <c r="O7" s="50"/>
      <c r="P7" s="50"/>
      <c r="T7" s="97"/>
      <c r="U7" s="97"/>
      <c r="V7" s="97"/>
      <c r="Y7" s="50"/>
      <c r="Z7" s="50"/>
      <c r="AA7" s="50"/>
      <c r="AB7" s="50"/>
      <c r="AC7" s="50"/>
      <c r="AD7" s="50"/>
      <c r="AE7" s="50"/>
      <c r="AF7" s="97"/>
      <c r="AG7" s="97"/>
      <c r="AH7" s="97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2"/>
      <c r="AV7" s="52"/>
      <c r="AW7" s="52"/>
      <c r="AX7" s="52"/>
      <c r="AY7" s="52"/>
      <c r="AZ7" s="52"/>
      <c r="BA7" s="52"/>
      <c r="BB7" s="52"/>
      <c r="BC7" s="52"/>
      <c r="BD7" s="97"/>
      <c r="BE7" s="97"/>
      <c r="BF7" s="97"/>
      <c r="BG7" s="52"/>
      <c r="BH7" s="52"/>
      <c r="BI7" s="52"/>
    </row>
    <row r="8" spans="1:61">
      <c r="A8" s="117"/>
      <c r="B8" s="117"/>
      <c r="D8" s="50"/>
      <c r="E8" s="50"/>
      <c r="F8" s="50"/>
      <c r="G8" s="48"/>
      <c r="H8" s="48"/>
      <c r="I8" s="48"/>
      <c r="J8" s="48"/>
      <c r="K8" s="48"/>
      <c r="L8" s="49"/>
      <c r="M8" s="49"/>
      <c r="N8" s="50">
        <f t="shared" ref="N8:BI8" si="0">YEAR(N11)</f>
        <v>2021</v>
      </c>
      <c r="O8" s="50">
        <f t="shared" si="0"/>
        <v>2021</v>
      </c>
      <c r="P8" s="50">
        <f t="shared" si="0"/>
        <v>2021</v>
      </c>
      <c r="Q8" s="50">
        <f t="shared" si="0"/>
        <v>2021</v>
      </c>
      <c r="R8" s="50">
        <f t="shared" si="0"/>
        <v>2021</v>
      </c>
      <c r="S8" s="50">
        <f t="shared" si="0"/>
        <v>2021</v>
      </c>
      <c r="T8" s="50">
        <f t="shared" si="0"/>
        <v>2021</v>
      </c>
      <c r="U8" s="50">
        <f t="shared" si="0"/>
        <v>2021</v>
      </c>
      <c r="V8" s="50">
        <f t="shared" si="0"/>
        <v>2022</v>
      </c>
      <c r="W8" s="50">
        <f t="shared" si="0"/>
        <v>2022</v>
      </c>
      <c r="X8" s="50">
        <f t="shared" si="0"/>
        <v>2022</v>
      </c>
      <c r="Y8" s="50">
        <f t="shared" si="0"/>
        <v>2022</v>
      </c>
      <c r="Z8" s="50">
        <f t="shared" si="0"/>
        <v>2022</v>
      </c>
      <c r="AA8" s="50">
        <f t="shared" si="0"/>
        <v>2022</v>
      </c>
      <c r="AB8" s="50">
        <f t="shared" si="0"/>
        <v>2022</v>
      </c>
      <c r="AC8" s="50">
        <f t="shared" si="0"/>
        <v>2022</v>
      </c>
      <c r="AD8" s="50">
        <f t="shared" si="0"/>
        <v>2022</v>
      </c>
      <c r="AE8" s="50">
        <f t="shared" si="0"/>
        <v>2022</v>
      </c>
      <c r="AF8" s="50">
        <f t="shared" si="0"/>
        <v>2022</v>
      </c>
      <c r="AG8" s="50">
        <f t="shared" si="0"/>
        <v>2022</v>
      </c>
      <c r="AH8" s="50">
        <f t="shared" si="0"/>
        <v>2023</v>
      </c>
      <c r="AI8" s="50">
        <f t="shared" si="0"/>
        <v>2023</v>
      </c>
      <c r="AJ8" s="50">
        <f t="shared" si="0"/>
        <v>2023</v>
      </c>
      <c r="AK8" s="50">
        <f t="shared" si="0"/>
        <v>2023</v>
      </c>
      <c r="AL8" s="50">
        <f t="shared" si="0"/>
        <v>2023</v>
      </c>
      <c r="AM8" s="50">
        <f t="shared" si="0"/>
        <v>2023</v>
      </c>
      <c r="AN8" s="50">
        <f t="shared" si="0"/>
        <v>2023</v>
      </c>
      <c r="AO8" s="50">
        <f t="shared" si="0"/>
        <v>2023</v>
      </c>
      <c r="AP8" s="50">
        <f t="shared" si="0"/>
        <v>2023</v>
      </c>
      <c r="AQ8" s="50">
        <f t="shared" si="0"/>
        <v>2023</v>
      </c>
      <c r="AR8" s="50">
        <f t="shared" si="0"/>
        <v>2023</v>
      </c>
      <c r="AS8" s="50">
        <f t="shared" si="0"/>
        <v>2023</v>
      </c>
      <c r="AT8" s="50">
        <f t="shared" si="0"/>
        <v>2024</v>
      </c>
      <c r="AU8" s="50">
        <f t="shared" si="0"/>
        <v>2024</v>
      </c>
      <c r="AV8" s="50">
        <f t="shared" si="0"/>
        <v>2024</v>
      </c>
      <c r="AW8" s="50">
        <f t="shared" si="0"/>
        <v>2024</v>
      </c>
      <c r="AX8" s="50">
        <f t="shared" si="0"/>
        <v>2024</v>
      </c>
      <c r="AY8" s="50">
        <f t="shared" si="0"/>
        <v>2024</v>
      </c>
      <c r="AZ8" s="50">
        <f t="shared" si="0"/>
        <v>2024</v>
      </c>
      <c r="BA8" s="50">
        <f t="shared" si="0"/>
        <v>2024</v>
      </c>
      <c r="BB8" s="50">
        <f t="shared" si="0"/>
        <v>2024</v>
      </c>
      <c r="BC8" s="50">
        <f t="shared" si="0"/>
        <v>2024</v>
      </c>
      <c r="BD8" s="50">
        <f t="shared" si="0"/>
        <v>2024</v>
      </c>
      <c r="BE8" s="50">
        <f t="shared" si="0"/>
        <v>2024</v>
      </c>
      <c r="BF8" s="50">
        <f t="shared" si="0"/>
        <v>2025</v>
      </c>
      <c r="BG8" s="50">
        <f t="shared" si="0"/>
        <v>2025</v>
      </c>
      <c r="BH8" s="50">
        <f t="shared" si="0"/>
        <v>2025</v>
      </c>
      <c r="BI8" s="50">
        <f t="shared" si="0"/>
        <v>2025</v>
      </c>
    </row>
    <row r="9" spans="1:61">
      <c r="A9" s="117"/>
      <c r="B9" s="117"/>
      <c r="D9" s="50"/>
      <c r="E9" s="50"/>
      <c r="F9" s="50"/>
      <c r="G9" s="48"/>
      <c r="H9" s="48"/>
      <c r="I9" s="48"/>
      <c r="J9" s="48"/>
      <c r="K9" s="48"/>
      <c r="L9" s="49"/>
      <c r="M9" s="49"/>
      <c r="N9" s="50"/>
      <c r="O9" s="50"/>
      <c r="P9" s="50"/>
      <c r="Q9" s="50"/>
      <c r="R9" s="50"/>
      <c r="S9" s="50"/>
      <c r="T9" s="97"/>
      <c r="U9" s="97"/>
      <c r="V9" s="97"/>
      <c r="W9" s="50"/>
      <c r="X9" s="50"/>
      <c r="Y9" s="50"/>
      <c r="Z9" s="50"/>
      <c r="AA9" s="50"/>
      <c r="AB9" s="50"/>
      <c r="AC9" s="50"/>
      <c r="AD9" s="50"/>
      <c r="AE9" s="50"/>
      <c r="AF9" s="97"/>
      <c r="AG9" s="97"/>
      <c r="AH9" s="97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2"/>
      <c r="AV9" s="52"/>
      <c r="AW9" s="52"/>
      <c r="AX9" s="52"/>
      <c r="AY9" s="52"/>
      <c r="AZ9" s="52"/>
      <c r="BA9" s="52"/>
      <c r="BB9" s="52"/>
      <c r="BC9" s="52"/>
      <c r="BD9" s="97"/>
      <c r="BE9" s="97"/>
      <c r="BF9" s="97"/>
      <c r="BG9" s="52"/>
      <c r="BH9" s="52"/>
      <c r="BI9" s="52"/>
    </row>
    <row r="10" spans="1:61" s="57" customFormat="1">
      <c r="A10" s="117"/>
      <c r="B10" s="117"/>
      <c r="C10" s="102"/>
      <c r="D10" s="55" t="s">
        <v>39</v>
      </c>
      <c r="E10" s="54"/>
      <c r="F10" s="50"/>
      <c r="G10" s="115" t="s">
        <v>40</v>
      </c>
      <c r="H10" s="115"/>
      <c r="I10" s="115"/>
      <c r="J10" s="115"/>
      <c r="K10" s="98"/>
      <c r="L10" s="98"/>
      <c r="M10" s="98"/>
      <c r="N10" s="56" t="s">
        <v>41</v>
      </c>
      <c r="O10" s="56" t="s">
        <v>41</v>
      </c>
      <c r="P10" s="56" t="s">
        <v>41</v>
      </c>
      <c r="Q10" s="56" t="s">
        <v>41</v>
      </c>
      <c r="R10" s="56" t="s">
        <v>41</v>
      </c>
      <c r="S10" s="56" t="s">
        <v>42</v>
      </c>
      <c r="T10" s="56" t="s">
        <v>42</v>
      </c>
      <c r="U10" s="56" t="s">
        <v>42</v>
      </c>
      <c r="V10" s="56" t="s">
        <v>42</v>
      </c>
      <c r="W10" s="56" t="s">
        <v>42</v>
      </c>
      <c r="X10" s="56" t="s">
        <v>42</v>
      </c>
      <c r="Y10" s="56" t="s">
        <v>42</v>
      </c>
      <c r="Z10" s="56" t="s">
        <v>42</v>
      </c>
      <c r="AA10" s="56" t="s">
        <v>42</v>
      </c>
      <c r="AB10" s="56" t="s">
        <v>42</v>
      </c>
      <c r="AC10" s="56" t="s">
        <v>42</v>
      </c>
      <c r="AD10" s="56" t="s">
        <v>42</v>
      </c>
      <c r="AE10" s="56" t="s">
        <v>42</v>
      </c>
      <c r="AF10" s="56" t="s">
        <v>42</v>
      </c>
      <c r="AG10" s="56" t="s">
        <v>42</v>
      </c>
      <c r="AH10" s="56" t="s">
        <v>42</v>
      </c>
      <c r="AI10" s="56" t="s">
        <v>42</v>
      </c>
      <c r="AJ10" s="56" t="s">
        <v>42</v>
      </c>
      <c r="AK10" s="56" t="s">
        <v>42</v>
      </c>
      <c r="AL10" s="56" t="s">
        <v>42</v>
      </c>
      <c r="AM10" s="56" t="s">
        <v>42</v>
      </c>
      <c r="AN10" s="56" t="s">
        <v>42</v>
      </c>
      <c r="AO10" s="56" t="s">
        <v>42</v>
      </c>
      <c r="AP10" s="56" t="s">
        <v>42</v>
      </c>
      <c r="AQ10" s="56" t="s">
        <v>42</v>
      </c>
      <c r="AR10" s="56" t="s">
        <v>42</v>
      </c>
      <c r="AS10" s="56" t="s">
        <v>42</v>
      </c>
      <c r="AT10" s="56" t="s">
        <v>42</v>
      </c>
      <c r="AU10" s="56" t="s">
        <v>42</v>
      </c>
      <c r="AV10" s="56" t="s">
        <v>42</v>
      </c>
      <c r="AW10" s="56" t="s">
        <v>42</v>
      </c>
      <c r="AX10" s="56" t="s">
        <v>42</v>
      </c>
      <c r="AY10" s="56" t="s">
        <v>42</v>
      </c>
      <c r="AZ10" s="56" t="s">
        <v>42</v>
      </c>
      <c r="BA10" s="56" t="s">
        <v>42</v>
      </c>
      <c r="BB10" s="56" t="s">
        <v>42</v>
      </c>
      <c r="BC10" s="56" t="s">
        <v>42</v>
      </c>
      <c r="BD10" s="56" t="s">
        <v>42</v>
      </c>
      <c r="BE10" s="56" t="s">
        <v>42</v>
      </c>
      <c r="BF10" s="56" t="s">
        <v>42</v>
      </c>
      <c r="BG10" s="56" t="s">
        <v>42</v>
      </c>
      <c r="BH10" s="56" t="s">
        <v>42</v>
      </c>
      <c r="BI10" s="56" t="s">
        <v>42</v>
      </c>
    </row>
    <row r="11" spans="1:61" s="62" customFormat="1">
      <c r="A11" s="103"/>
      <c r="B11" s="104" t="s">
        <v>43</v>
      </c>
      <c r="C11" s="105"/>
      <c r="D11" s="58" t="s">
        <v>44</v>
      </c>
      <c r="E11" s="59" t="s">
        <v>45</v>
      </c>
      <c r="F11" s="59" t="s">
        <v>46</v>
      </c>
      <c r="G11" s="60">
        <v>2021</v>
      </c>
      <c r="H11" s="60">
        <v>2022</v>
      </c>
      <c r="I11" s="60">
        <v>2023</v>
      </c>
      <c r="J11" s="60">
        <v>2024</v>
      </c>
      <c r="K11" s="60">
        <v>2025</v>
      </c>
      <c r="L11" s="60" t="s">
        <v>47</v>
      </c>
      <c r="M11" s="60"/>
      <c r="N11" s="61">
        <v>44317</v>
      </c>
      <c r="O11" s="61">
        <f>EOMONTH(N11,1)</f>
        <v>44377</v>
      </c>
      <c r="P11" s="61">
        <f t="shared" ref="P11:BI11" si="1">EOMONTH(O11,1)</f>
        <v>44408</v>
      </c>
      <c r="Q11" s="61">
        <f t="shared" si="1"/>
        <v>44439</v>
      </c>
      <c r="R11" s="61">
        <f t="shared" si="1"/>
        <v>44469</v>
      </c>
      <c r="S11" s="61">
        <f t="shared" si="1"/>
        <v>44500</v>
      </c>
      <c r="T11" s="61">
        <f t="shared" si="1"/>
        <v>44530</v>
      </c>
      <c r="U11" s="61">
        <f t="shared" si="1"/>
        <v>44561</v>
      </c>
      <c r="V11" s="61">
        <f t="shared" si="1"/>
        <v>44592</v>
      </c>
      <c r="W11" s="61">
        <f t="shared" si="1"/>
        <v>44620</v>
      </c>
      <c r="X11" s="61">
        <f t="shared" si="1"/>
        <v>44651</v>
      </c>
      <c r="Y11" s="61">
        <f t="shared" si="1"/>
        <v>44681</v>
      </c>
      <c r="Z11" s="61">
        <f t="shared" si="1"/>
        <v>44712</v>
      </c>
      <c r="AA11" s="61">
        <f t="shared" si="1"/>
        <v>44742</v>
      </c>
      <c r="AB11" s="61">
        <f t="shared" si="1"/>
        <v>44773</v>
      </c>
      <c r="AC11" s="61">
        <f t="shared" si="1"/>
        <v>44804</v>
      </c>
      <c r="AD11" s="61">
        <f t="shared" si="1"/>
        <v>44834</v>
      </c>
      <c r="AE11" s="61">
        <f t="shared" si="1"/>
        <v>44865</v>
      </c>
      <c r="AF11" s="61">
        <f t="shared" si="1"/>
        <v>44895</v>
      </c>
      <c r="AG11" s="61">
        <f t="shared" si="1"/>
        <v>44926</v>
      </c>
      <c r="AH11" s="61">
        <f t="shared" si="1"/>
        <v>44957</v>
      </c>
      <c r="AI11" s="61">
        <f t="shared" si="1"/>
        <v>44985</v>
      </c>
      <c r="AJ11" s="61">
        <f t="shared" si="1"/>
        <v>45016</v>
      </c>
      <c r="AK11" s="61">
        <f t="shared" si="1"/>
        <v>45046</v>
      </c>
      <c r="AL11" s="61">
        <f t="shared" si="1"/>
        <v>45077</v>
      </c>
      <c r="AM11" s="61">
        <f t="shared" si="1"/>
        <v>45107</v>
      </c>
      <c r="AN11" s="61">
        <f t="shared" si="1"/>
        <v>45138</v>
      </c>
      <c r="AO11" s="61">
        <f t="shared" si="1"/>
        <v>45169</v>
      </c>
      <c r="AP11" s="61">
        <f t="shared" si="1"/>
        <v>45199</v>
      </c>
      <c r="AQ11" s="61">
        <f t="shared" si="1"/>
        <v>45230</v>
      </c>
      <c r="AR11" s="61">
        <f t="shared" si="1"/>
        <v>45260</v>
      </c>
      <c r="AS11" s="61">
        <f t="shared" si="1"/>
        <v>45291</v>
      </c>
      <c r="AT11" s="61">
        <f t="shared" si="1"/>
        <v>45322</v>
      </c>
      <c r="AU11" s="61">
        <f t="shared" si="1"/>
        <v>45351</v>
      </c>
      <c r="AV11" s="61">
        <f t="shared" si="1"/>
        <v>45382</v>
      </c>
      <c r="AW11" s="61">
        <f t="shared" si="1"/>
        <v>45412</v>
      </c>
      <c r="AX11" s="61">
        <f t="shared" si="1"/>
        <v>45443</v>
      </c>
      <c r="AY11" s="61">
        <f t="shared" si="1"/>
        <v>45473</v>
      </c>
      <c r="AZ11" s="61">
        <f t="shared" si="1"/>
        <v>45504</v>
      </c>
      <c r="BA11" s="61">
        <f t="shared" si="1"/>
        <v>45535</v>
      </c>
      <c r="BB11" s="61">
        <f t="shared" si="1"/>
        <v>45565</v>
      </c>
      <c r="BC11" s="61">
        <f t="shared" si="1"/>
        <v>45596</v>
      </c>
      <c r="BD11" s="61">
        <f t="shared" si="1"/>
        <v>45626</v>
      </c>
      <c r="BE11" s="61">
        <f t="shared" si="1"/>
        <v>45657</v>
      </c>
      <c r="BF11" s="61">
        <f t="shared" si="1"/>
        <v>45688</v>
      </c>
      <c r="BG11" s="61">
        <f t="shared" si="1"/>
        <v>45716</v>
      </c>
      <c r="BH11" s="61">
        <f t="shared" si="1"/>
        <v>45747</v>
      </c>
      <c r="BI11" s="61">
        <f t="shared" si="1"/>
        <v>45777</v>
      </c>
    </row>
    <row r="12" spans="1:61">
      <c r="D12" s="63"/>
      <c r="E12" s="64"/>
      <c r="F12" s="64"/>
      <c r="G12" s="65"/>
      <c r="H12" s="65"/>
      <c r="I12" s="65"/>
      <c r="J12" s="65"/>
      <c r="K12" s="65"/>
      <c r="L12" s="65"/>
      <c r="M12" s="65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</row>
    <row r="13" spans="1:61">
      <c r="B13" s="101">
        <v>4</v>
      </c>
      <c r="D13" s="67">
        <v>1</v>
      </c>
      <c r="E13" s="68" t="s">
        <v>14</v>
      </c>
      <c r="F13" s="68"/>
      <c r="G13" s="69">
        <f>SUMIF($N$8:$BI$8,G$11,$N13:$BI13)</f>
        <v>9000</v>
      </c>
      <c r="H13" s="69">
        <f>SUMIF($N$8:$BI$8,H$11,$N13:$BI13)</f>
        <v>2220299</v>
      </c>
      <c r="I13" s="69">
        <f>SUMIF($N$8:$BI$8,I$11,$N13:$BI13)</f>
        <v>0</v>
      </c>
      <c r="J13" s="69">
        <f>SUMIF($N$8:$BI$8,J$11,$N13:$BI13)</f>
        <v>0</v>
      </c>
      <c r="K13" s="69">
        <f>SUMIF($N$8:$BI$8,K$11,$N13:$BI13)</f>
        <v>0</v>
      </c>
      <c r="L13" s="69">
        <f>SUM(G13:K13)</f>
        <v>2229299</v>
      </c>
      <c r="M13" s="69"/>
      <c r="N13" s="70">
        <f t="shared" ref="N13:W22" si="2">SUMIFS(N$46:N$843,$D$46:$D$843,$D13)</f>
        <v>0</v>
      </c>
      <c r="O13" s="70">
        <f t="shared" si="2"/>
        <v>0</v>
      </c>
      <c r="P13" s="70">
        <f t="shared" si="2"/>
        <v>1000</v>
      </c>
      <c r="Q13" s="70">
        <f t="shared" si="2"/>
        <v>0</v>
      </c>
      <c r="R13" s="70">
        <f t="shared" si="2"/>
        <v>0</v>
      </c>
      <c r="S13" s="70">
        <f t="shared" si="2"/>
        <v>0</v>
      </c>
      <c r="T13" s="70">
        <f t="shared" si="2"/>
        <v>0</v>
      </c>
      <c r="U13" s="70">
        <f t="shared" si="2"/>
        <v>8000</v>
      </c>
      <c r="V13" s="70">
        <f t="shared" si="2"/>
        <v>77721</v>
      </c>
      <c r="W13" s="70">
        <f t="shared" si="2"/>
        <v>326452</v>
      </c>
      <c r="X13" s="70">
        <f t="shared" ref="X13:AG22" si="3">SUMIFS(X$46:X$843,$D$46:$D$843,$D13)</f>
        <v>321452</v>
      </c>
      <c r="Y13" s="70">
        <f t="shared" si="3"/>
        <v>321452</v>
      </c>
      <c r="Z13" s="70">
        <f t="shared" si="3"/>
        <v>321452</v>
      </c>
      <c r="AA13" s="70">
        <f t="shared" si="3"/>
        <v>166525</v>
      </c>
      <c r="AB13" s="70">
        <f t="shared" si="3"/>
        <v>200000</v>
      </c>
      <c r="AC13" s="70">
        <f t="shared" si="3"/>
        <v>239860</v>
      </c>
      <c r="AD13" s="70">
        <f t="shared" si="3"/>
        <v>211635</v>
      </c>
      <c r="AE13" s="70">
        <f t="shared" si="3"/>
        <v>33750</v>
      </c>
      <c r="AF13" s="70">
        <f t="shared" si="3"/>
        <v>0</v>
      </c>
      <c r="AG13" s="70">
        <f t="shared" si="3"/>
        <v>0</v>
      </c>
      <c r="AH13" s="70">
        <f t="shared" ref="AH13:AQ22" si="4">SUMIFS(AH$46:AH$843,$D$46:$D$843,$D13)</f>
        <v>0</v>
      </c>
      <c r="AI13" s="70">
        <f t="shared" si="4"/>
        <v>0</v>
      </c>
      <c r="AJ13" s="70">
        <f t="shared" si="4"/>
        <v>0</v>
      </c>
      <c r="AK13" s="70">
        <f t="shared" si="4"/>
        <v>0</v>
      </c>
      <c r="AL13" s="70">
        <f t="shared" si="4"/>
        <v>0</v>
      </c>
      <c r="AM13" s="70">
        <f t="shared" si="4"/>
        <v>0</v>
      </c>
      <c r="AN13" s="70">
        <f t="shared" si="4"/>
        <v>0</v>
      </c>
      <c r="AO13" s="70">
        <f t="shared" si="4"/>
        <v>0</v>
      </c>
      <c r="AP13" s="70">
        <f t="shared" si="4"/>
        <v>0</v>
      </c>
      <c r="AQ13" s="70">
        <f t="shared" si="4"/>
        <v>0</v>
      </c>
      <c r="AR13" s="70">
        <f t="shared" ref="AR13:BA22" si="5">SUMIFS(AR$46:AR$843,$D$46:$D$843,$D13)</f>
        <v>0</v>
      </c>
      <c r="AS13" s="70">
        <f t="shared" si="5"/>
        <v>0</v>
      </c>
      <c r="AT13" s="70">
        <f t="shared" si="5"/>
        <v>0</v>
      </c>
      <c r="AU13" s="70">
        <f t="shared" si="5"/>
        <v>0</v>
      </c>
      <c r="AV13" s="70">
        <f t="shared" si="5"/>
        <v>0</v>
      </c>
      <c r="AW13" s="70">
        <f t="shared" si="5"/>
        <v>0</v>
      </c>
      <c r="AX13" s="70">
        <f t="shared" si="5"/>
        <v>0</v>
      </c>
      <c r="AY13" s="70">
        <f t="shared" si="5"/>
        <v>0</v>
      </c>
      <c r="AZ13" s="70">
        <f t="shared" si="5"/>
        <v>0</v>
      </c>
      <c r="BA13" s="70">
        <f t="shared" si="5"/>
        <v>0</v>
      </c>
      <c r="BB13" s="70">
        <f t="shared" ref="BB13:BI22" si="6">SUMIFS(BB$46:BB$843,$D$46:$D$843,$D13)</f>
        <v>0</v>
      </c>
      <c r="BC13" s="70">
        <f t="shared" si="6"/>
        <v>0</v>
      </c>
      <c r="BD13" s="70">
        <f t="shared" si="6"/>
        <v>0</v>
      </c>
      <c r="BE13" s="70">
        <f t="shared" si="6"/>
        <v>0</v>
      </c>
      <c r="BF13" s="70">
        <f t="shared" si="6"/>
        <v>0</v>
      </c>
      <c r="BG13" s="70">
        <f t="shared" si="6"/>
        <v>0</v>
      </c>
      <c r="BH13" s="70">
        <f t="shared" si="6"/>
        <v>0</v>
      </c>
      <c r="BI13" s="70">
        <f t="shared" si="6"/>
        <v>0</v>
      </c>
    </row>
    <row r="14" spans="1:61">
      <c r="B14" s="106" t="s">
        <v>48</v>
      </c>
      <c r="C14" s="107"/>
      <c r="D14" s="67">
        <v>2</v>
      </c>
      <c r="E14" s="68" t="s">
        <v>15</v>
      </c>
      <c r="F14" s="68"/>
      <c r="G14" s="69">
        <f t="shared" ref="G14:J22" si="7">SUMIF($N$8:$BI$8,G$11,$N14:$BI14)</f>
        <v>711804</v>
      </c>
      <c r="H14" s="69">
        <f t="shared" si="7"/>
        <v>209810</v>
      </c>
      <c r="I14" s="69">
        <f t="shared" si="7"/>
        <v>0</v>
      </c>
      <c r="J14" s="69">
        <f t="shared" si="7"/>
        <v>0</v>
      </c>
      <c r="K14" s="69">
        <f t="shared" ref="K14:K22" si="8">SUMIF($N$8:$BI$8,K$11,$N14:$BI14)</f>
        <v>0</v>
      </c>
      <c r="L14" s="69">
        <f t="shared" ref="L14:L22" si="9">SUM(G14:K14)</f>
        <v>921614</v>
      </c>
      <c r="M14" s="69"/>
      <c r="N14" s="70">
        <f t="shared" si="2"/>
        <v>12885</v>
      </c>
      <c r="O14" s="70">
        <f t="shared" si="2"/>
        <v>0</v>
      </c>
      <c r="P14" s="70">
        <f t="shared" si="2"/>
        <v>1949</v>
      </c>
      <c r="Q14" s="70">
        <f t="shared" si="2"/>
        <v>60909</v>
      </c>
      <c r="R14" s="70">
        <f t="shared" si="2"/>
        <v>37767</v>
      </c>
      <c r="S14" s="70">
        <f t="shared" si="2"/>
        <v>410532</v>
      </c>
      <c r="T14" s="70">
        <f t="shared" si="2"/>
        <v>117484</v>
      </c>
      <c r="U14" s="70">
        <f t="shared" si="2"/>
        <v>70278</v>
      </c>
      <c r="V14" s="70">
        <f t="shared" si="2"/>
        <v>5000</v>
      </c>
      <c r="W14" s="70">
        <f t="shared" si="2"/>
        <v>16155</v>
      </c>
      <c r="X14" s="70">
        <f t="shared" si="3"/>
        <v>16915</v>
      </c>
      <c r="Y14" s="70">
        <f t="shared" si="3"/>
        <v>51580</v>
      </c>
      <c r="Z14" s="70">
        <f t="shared" si="3"/>
        <v>54502</v>
      </c>
      <c r="AA14" s="70">
        <f t="shared" si="3"/>
        <v>5000</v>
      </c>
      <c r="AB14" s="70">
        <f t="shared" si="3"/>
        <v>25658</v>
      </c>
      <c r="AC14" s="70">
        <f t="shared" si="3"/>
        <v>5000</v>
      </c>
      <c r="AD14" s="70">
        <f t="shared" si="3"/>
        <v>15000</v>
      </c>
      <c r="AE14" s="70">
        <f t="shared" si="3"/>
        <v>15000</v>
      </c>
      <c r="AF14" s="70">
        <f t="shared" si="3"/>
        <v>0</v>
      </c>
      <c r="AG14" s="70">
        <f t="shared" si="3"/>
        <v>0</v>
      </c>
      <c r="AH14" s="70">
        <f t="shared" si="4"/>
        <v>0</v>
      </c>
      <c r="AI14" s="70">
        <f t="shared" si="4"/>
        <v>0</v>
      </c>
      <c r="AJ14" s="70">
        <f t="shared" si="4"/>
        <v>0</v>
      </c>
      <c r="AK14" s="70">
        <f t="shared" si="4"/>
        <v>0</v>
      </c>
      <c r="AL14" s="70">
        <f t="shared" si="4"/>
        <v>0</v>
      </c>
      <c r="AM14" s="70">
        <f t="shared" si="4"/>
        <v>0</v>
      </c>
      <c r="AN14" s="70">
        <f t="shared" si="4"/>
        <v>0</v>
      </c>
      <c r="AO14" s="70">
        <f t="shared" si="4"/>
        <v>0</v>
      </c>
      <c r="AP14" s="70">
        <f t="shared" si="4"/>
        <v>0</v>
      </c>
      <c r="AQ14" s="70">
        <f t="shared" si="4"/>
        <v>0</v>
      </c>
      <c r="AR14" s="70">
        <f t="shared" si="5"/>
        <v>0</v>
      </c>
      <c r="AS14" s="70">
        <f t="shared" si="5"/>
        <v>0</v>
      </c>
      <c r="AT14" s="70">
        <f t="shared" si="5"/>
        <v>0</v>
      </c>
      <c r="AU14" s="70">
        <f t="shared" si="5"/>
        <v>0</v>
      </c>
      <c r="AV14" s="70">
        <f t="shared" si="5"/>
        <v>0</v>
      </c>
      <c r="AW14" s="70">
        <f t="shared" si="5"/>
        <v>0</v>
      </c>
      <c r="AX14" s="70">
        <f t="shared" si="5"/>
        <v>0</v>
      </c>
      <c r="AY14" s="70">
        <f t="shared" si="5"/>
        <v>0</v>
      </c>
      <c r="AZ14" s="70">
        <f t="shared" si="5"/>
        <v>0</v>
      </c>
      <c r="BA14" s="70">
        <f t="shared" si="5"/>
        <v>0</v>
      </c>
      <c r="BB14" s="70">
        <f t="shared" si="6"/>
        <v>0</v>
      </c>
      <c r="BC14" s="70">
        <f t="shared" si="6"/>
        <v>0</v>
      </c>
      <c r="BD14" s="70">
        <f t="shared" si="6"/>
        <v>0</v>
      </c>
      <c r="BE14" s="70">
        <f t="shared" si="6"/>
        <v>0</v>
      </c>
      <c r="BF14" s="70">
        <f t="shared" si="6"/>
        <v>0</v>
      </c>
      <c r="BG14" s="70">
        <f t="shared" si="6"/>
        <v>0</v>
      </c>
      <c r="BH14" s="70">
        <f t="shared" si="6"/>
        <v>0</v>
      </c>
      <c r="BI14" s="70">
        <f t="shared" si="6"/>
        <v>0</v>
      </c>
    </row>
    <row r="15" spans="1:61">
      <c r="B15" s="101">
        <v>1</v>
      </c>
      <c r="D15" s="67">
        <v>3</v>
      </c>
      <c r="E15" s="68" t="s">
        <v>16</v>
      </c>
      <c r="F15" s="68"/>
      <c r="G15" s="69">
        <f t="shared" si="7"/>
        <v>0</v>
      </c>
      <c r="H15" s="69">
        <f t="shared" si="7"/>
        <v>9984596</v>
      </c>
      <c r="I15" s="69">
        <f t="shared" si="7"/>
        <v>53467747.539999999</v>
      </c>
      <c r="J15" s="69">
        <f t="shared" si="7"/>
        <v>9341132</v>
      </c>
      <c r="K15" s="69">
        <f t="shared" si="8"/>
        <v>0</v>
      </c>
      <c r="L15" s="69">
        <f t="shared" si="9"/>
        <v>72793475.539999992</v>
      </c>
      <c r="M15" s="69"/>
      <c r="N15" s="70">
        <f t="shared" si="2"/>
        <v>0</v>
      </c>
      <c r="O15" s="70">
        <f t="shared" si="2"/>
        <v>0</v>
      </c>
      <c r="P15" s="70">
        <f t="shared" si="2"/>
        <v>0</v>
      </c>
      <c r="Q15" s="70">
        <f t="shared" si="2"/>
        <v>0</v>
      </c>
      <c r="R15" s="70">
        <f t="shared" si="2"/>
        <v>0</v>
      </c>
      <c r="S15" s="70">
        <f t="shared" si="2"/>
        <v>0</v>
      </c>
      <c r="T15" s="70">
        <f t="shared" si="2"/>
        <v>0</v>
      </c>
      <c r="U15" s="70">
        <f t="shared" si="2"/>
        <v>0</v>
      </c>
      <c r="V15" s="70">
        <f t="shared" si="2"/>
        <v>0</v>
      </c>
      <c r="W15" s="70">
        <f t="shared" si="2"/>
        <v>0</v>
      </c>
      <c r="X15" s="70">
        <f t="shared" si="3"/>
        <v>0</v>
      </c>
      <c r="Y15" s="70">
        <f t="shared" si="3"/>
        <v>2279357</v>
      </c>
      <c r="Z15" s="70">
        <f t="shared" si="3"/>
        <v>0</v>
      </c>
      <c r="AA15" s="70">
        <f t="shared" si="3"/>
        <v>300000</v>
      </c>
      <c r="AB15" s="70">
        <f t="shared" si="3"/>
        <v>0</v>
      </c>
      <c r="AC15" s="70">
        <f t="shared" si="3"/>
        <v>951531</v>
      </c>
      <c r="AD15" s="70">
        <f t="shared" si="3"/>
        <v>1695000</v>
      </c>
      <c r="AE15" s="70">
        <f t="shared" si="3"/>
        <v>450000</v>
      </c>
      <c r="AF15" s="70">
        <f t="shared" si="3"/>
        <v>0</v>
      </c>
      <c r="AG15" s="70">
        <f t="shared" si="3"/>
        <v>4308708</v>
      </c>
      <c r="AH15" s="70">
        <f t="shared" si="4"/>
        <v>2595151</v>
      </c>
      <c r="AI15" s="70">
        <f t="shared" si="4"/>
        <v>3513708</v>
      </c>
      <c r="AJ15" s="70">
        <f t="shared" si="4"/>
        <v>19548704.539999999</v>
      </c>
      <c r="AK15" s="70">
        <f t="shared" si="4"/>
        <v>12594675</v>
      </c>
      <c r="AL15" s="70">
        <f t="shared" si="4"/>
        <v>3300000</v>
      </c>
      <c r="AM15" s="70">
        <f t="shared" si="4"/>
        <v>3732475</v>
      </c>
      <c r="AN15" s="70">
        <f t="shared" si="4"/>
        <v>150000</v>
      </c>
      <c r="AO15" s="70">
        <f t="shared" si="4"/>
        <v>4887879</v>
      </c>
      <c r="AP15" s="70">
        <f t="shared" si="4"/>
        <v>250000</v>
      </c>
      <c r="AQ15" s="70">
        <f t="shared" si="4"/>
        <v>2145155</v>
      </c>
      <c r="AR15" s="70">
        <f t="shared" si="5"/>
        <v>250000</v>
      </c>
      <c r="AS15" s="70">
        <f t="shared" si="5"/>
        <v>500000</v>
      </c>
      <c r="AT15" s="70">
        <f t="shared" si="5"/>
        <v>5737879</v>
      </c>
      <c r="AU15" s="70">
        <f t="shared" si="5"/>
        <v>2453253</v>
      </c>
      <c r="AV15" s="70">
        <f t="shared" si="5"/>
        <v>700000</v>
      </c>
      <c r="AW15" s="70">
        <f t="shared" si="5"/>
        <v>250000</v>
      </c>
      <c r="AX15" s="70">
        <f t="shared" si="5"/>
        <v>200000</v>
      </c>
      <c r="AY15" s="70">
        <f t="shared" si="5"/>
        <v>0</v>
      </c>
      <c r="AZ15" s="70">
        <f t="shared" si="5"/>
        <v>0</v>
      </c>
      <c r="BA15" s="70">
        <f t="shared" si="5"/>
        <v>0</v>
      </c>
      <c r="BB15" s="70">
        <f t="shared" si="6"/>
        <v>0</v>
      </c>
      <c r="BC15" s="70">
        <f t="shared" si="6"/>
        <v>0</v>
      </c>
      <c r="BD15" s="70">
        <f t="shared" si="6"/>
        <v>0</v>
      </c>
      <c r="BE15" s="70">
        <f t="shared" si="6"/>
        <v>0</v>
      </c>
      <c r="BF15" s="70">
        <f t="shared" si="6"/>
        <v>0</v>
      </c>
      <c r="BG15" s="70">
        <f t="shared" si="6"/>
        <v>0</v>
      </c>
      <c r="BH15" s="70">
        <f t="shared" si="6"/>
        <v>0</v>
      </c>
      <c r="BI15" s="70">
        <f t="shared" si="6"/>
        <v>0</v>
      </c>
    </row>
    <row r="16" spans="1:61">
      <c r="B16" s="101" t="s">
        <v>49</v>
      </c>
      <c r="D16" s="67">
        <v>4</v>
      </c>
      <c r="E16" s="68" t="s">
        <v>17</v>
      </c>
      <c r="F16" s="68"/>
      <c r="G16" s="69">
        <f t="shared" si="7"/>
        <v>0</v>
      </c>
      <c r="H16" s="69">
        <f t="shared" si="7"/>
        <v>0</v>
      </c>
      <c r="I16" s="69">
        <f t="shared" si="7"/>
        <v>37065263</v>
      </c>
      <c r="J16" s="69">
        <f t="shared" si="7"/>
        <v>5235700</v>
      </c>
      <c r="K16" s="69">
        <f t="shared" si="8"/>
        <v>0</v>
      </c>
      <c r="L16" s="69">
        <f t="shared" si="9"/>
        <v>42300963</v>
      </c>
      <c r="M16" s="69"/>
      <c r="N16" s="70">
        <f t="shared" si="2"/>
        <v>0</v>
      </c>
      <c r="O16" s="70">
        <f t="shared" si="2"/>
        <v>0</v>
      </c>
      <c r="P16" s="70">
        <f t="shared" si="2"/>
        <v>0</v>
      </c>
      <c r="Q16" s="70">
        <f t="shared" si="2"/>
        <v>0</v>
      </c>
      <c r="R16" s="70">
        <f t="shared" si="2"/>
        <v>0</v>
      </c>
      <c r="S16" s="70">
        <f t="shared" si="2"/>
        <v>0</v>
      </c>
      <c r="T16" s="70">
        <f t="shared" si="2"/>
        <v>0</v>
      </c>
      <c r="U16" s="70">
        <f t="shared" si="2"/>
        <v>0</v>
      </c>
      <c r="V16" s="70">
        <f t="shared" si="2"/>
        <v>0</v>
      </c>
      <c r="W16" s="70">
        <f t="shared" si="2"/>
        <v>0</v>
      </c>
      <c r="X16" s="70">
        <f t="shared" si="3"/>
        <v>0</v>
      </c>
      <c r="Y16" s="70">
        <f t="shared" si="3"/>
        <v>0</v>
      </c>
      <c r="Z16" s="70">
        <f t="shared" si="3"/>
        <v>0</v>
      </c>
      <c r="AA16" s="70">
        <f t="shared" si="3"/>
        <v>0</v>
      </c>
      <c r="AB16" s="70">
        <f t="shared" si="3"/>
        <v>0</v>
      </c>
      <c r="AC16" s="70">
        <f t="shared" si="3"/>
        <v>0</v>
      </c>
      <c r="AD16" s="70">
        <f t="shared" si="3"/>
        <v>0</v>
      </c>
      <c r="AE16" s="70">
        <f t="shared" si="3"/>
        <v>0</v>
      </c>
      <c r="AF16" s="70">
        <f t="shared" si="3"/>
        <v>0</v>
      </c>
      <c r="AG16" s="70">
        <f t="shared" si="3"/>
        <v>0</v>
      </c>
      <c r="AH16" s="70">
        <f t="shared" si="4"/>
        <v>0</v>
      </c>
      <c r="AI16" s="70">
        <f t="shared" si="4"/>
        <v>0</v>
      </c>
      <c r="AJ16" s="70">
        <f t="shared" si="4"/>
        <v>100000</v>
      </c>
      <c r="AK16" s="70">
        <f t="shared" si="4"/>
        <v>1052580</v>
      </c>
      <c r="AL16" s="70">
        <f t="shared" si="4"/>
        <v>4950475</v>
      </c>
      <c r="AM16" s="70">
        <f t="shared" si="4"/>
        <v>6144255</v>
      </c>
      <c r="AN16" s="70">
        <f t="shared" si="4"/>
        <v>6550000</v>
      </c>
      <c r="AO16" s="70">
        <f t="shared" si="4"/>
        <v>6460000</v>
      </c>
      <c r="AP16" s="70">
        <f t="shared" si="4"/>
        <v>5902000</v>
      </c>
      <c r="AQ16" s="70">
        <f t="shared" si="4"/>
        <v>3705953</v>
      </c>
      <c r="AR16" s="70">
        <f t="shared" si="5"/>
        <v>1400000</v>
      </c>
      <c r="AS16" s="70">
        <f t="shared" si="5"/>
        <v>800000</v>
      </c>
      <c r="AT16" s="70">
        <f t="shared" si="5"/>
        <v>800000</v>
      </c>
      <c r="AU16" s="70">
        <f t="shared" si="5"/>
        <v>800000</v>
      </c>
      <c r="AV16" s="70">
        <f t="shared" si="5"/>
        <v>1135700</v>
      </c>
      <c r="AW16" s="70">
        <f t="shared" si="5"/>
        <v>1400000</v>
      </c>
      <c r="AX16" s="70">
        <f t="shared" si="5"/>
        <v>1100000</v>
      </c>
      <c r="AY16" s="70">
        <f t="shared" si="5"/>
        <v>0</v>
      </c>
      <c r="AZ16" s="70">
        <f t="shared" si="5"/>
        <v>0</v>
      </c>
      <c r="BA16" s="70">
        <f t="shared" si="5"/>
        <v>0</v>
      </c>
      <c r="BB16" s="70">
        <f t="shared" si="6"/>
        <v>0</v>
      </c>
      <c r="BC16" s="70">
        <f t="shared" si="6"/>
        <v>0</v>
      </c>
      <c r="BD16" s="70">
        <f t="shared" si="6"/>
        <v>0</v>
      </c>
      <c r="BE16" s="70">
        <f t="shared" si="6"/>
        <v>0</v>
      </c>
      <c r="BF16" s="70">
        <f t="shared" si="6"/>
        <v>0</v>
      </c>
      <c r="BG16" s="70">
        <f t="shared" si="6"/>
        <v>0</v>
      </c>
      <c r="BH16" s="70">
        <f t="shared" si="6"/>
        <v>0</v>
      </c>
      <c r="BI16" s="70">
        <f t="shared" si="6"/>
        <v>0</v>
      </c>
    </row>
    <row r="17" spans="1:69">
      <c r="B17" s="101">
        <v>6.1</v>
      </c>
      <c r="D17" s="67">
        <v>5</v>
      </c>
      <c r="E17" s="68" t="s">
        <v>18</v>
      </c>
      <c r="F17" s="68"/>
      <c r="G17" s="69">
        <f t="shared" si="7"/>
        <v>0</v>
      </c>
      <c r="H17" s="69">
        <f t="shared" si="7"/>
        <v>0</v>
      </c>
      <c r="I17" s="69">
        <f t="shared" si="7"/>
        <v>4312934</v>
      </c>
      <c r="J17" s="69">
        <f t="shared" si="7"/>
        <v>1348466</v>
      </c>
      <c r="K17" s="69">
        <f t="shared" si="8"/>
        <v>43941</v>
      </c>
      <c r="L17" s="69">
        <f t="shared" si="9"/>
        <v>5705341</v>
      </c>
      <c r="M17" s="69"/>
      <c r="N17" s="70">
        <f t="shared" si="2"/>
        <v>0</v>
      </c>
      <c r="O17" s="70">
        <f t="shared" si="2"/>
        <v>0</v>
      </c>
      <c r="P17" s="70">
        <f t="shared" si="2"/>
        <v>0</v>
      </c>
      <c r="Q17" s="70">
        <f t="shared" si="2"/>
        <v>0</v>
      </c>
      <c r="R17" s="70">
        <f t="shared" si="2"/>
        <v>0</v>
      </c>
      <c r="S17" s="70">
        <f t="shared" si="2"/>
        <v>0</v>
      </c>
      <c r="T17" s="70">
        <f t="shared" si="2"/>
        <v>0</v>
      </c>
      <c r="U17" s="70">
        <f t="shared" si="2"/>
        <v>0</v>
      </c>
      <c r="V17" s="70">
        <f t="shared" si="2"/>
        <v>0</v>
      </c>
      <c r="W17" s="70">
        <f t="shared" si="2"/>
        <v>0</v>
      </c>
      <c r="X17" s="70">
        <f t="shared" si="3"/>
        <v>0</v>
      </c>
      <c r="Y17" s="70">
        <f t="shared" si="3"/>
        <v>0</v>
      </c>
      <c r="Z17" s="70">
        <f t="shared" si="3"/>
        <v>0</v>
      </c>
      <c r="AA17" s="70">
        <f t="shared" si="3"/>
        <v>0</v>
      </c>
      <c r="AB17" s="70">
        <f t="shared" si="3"/>
        <v>0</v>
      </c>
      <c r="AC17" s="70">
        <f t="shared" si="3"/>
        <v>0</v>
      </c>
      <c r="AD17" s="70">
        <f t="shared" si="3"/>
        <v>0</v>
      </c>
      <c r="AE17" s="70">
        <f t="shared" si="3"/>
        <v>0</v>
      </c>
      <c r="AF17" s="70">
        <f t="shared" si="3"/>
        <v>0</v>
      </c>
      <c r="AG17" s="70">
        <f t="shared" si="3"/>
        <v>0</v>
      </c>
      <c r="AH17" s="70">
        <f t="shared" si="4"/>
        <v>0</v>
      </c>
      <c r="AI17" s="70">
        <f t="shared" si="4"/>
        <v>0</v>
      </c>
      <c r="AJ17" s="70">
        <f t="shared" si="4"/>
        <v>111000</v>
      </c>
      <c r="AK17" s="70">
        <f t="shared" si="4"/>
        <v>284000</v>
      </c>
      <c r="AL17" s="70">
        <f t="shared" si="4"/>
        <v>660191</v>
      </c>
      <c r="AM17" s="70">
        <f t="shared" si="4"/>
        <v>685000</v>
      </c>
      <c r="AN17" s="70">
        <f t="shared" si="4"/>
        <v>685000</v>
      </c>
      <c r="AO17" s="70">
        <f t="shared" si="4"/>
        <v>669721</v>
      </c>
      <c r="AP17" s="70">
        <f t="shared" si="4"/>
        <v>515000</v>
      </c>
      <c r="AQ17" s="70">
        <f t="shared" si="4"/>
        <v>350182</v>
      </c>
      <c r="AR17" s="70">
        <f t="shared" si="5"/>
        <v>202840</v>
      </c>
      <c r="AS17" s="70">
        <f t="shared" si="5"/>
        <v>150000</v>
      </c>
      <c r="AT17" s="70">
        <f t="shared" si="5"/>
        <v>170000</v>
      </c>
      <c r="AU17" s="70">
        <f t="shared" si="5"/>
        <v>176717</v>
      </c>
      <c r="AV17" s="70">
        <f t="shared" si="5"/>
        <v>195744</v>
      </c>
      <c r="AW17" s="70">
        <f t="shared" si="5"/>
        <v>255000</v>
      </c>
      <c r="AX17" s="70">
        <f t="shared" si="5"/>
        <v>250000</v>
      </c>
      <c r="AY17" s="70">
        <f t="shared" si="5"/>
        <v>170000</v>
      </c>
      <c r="AZ17" s="70">
        <f t="shared" si="5"/>
        <v>31005</v>
      </c>
      <c r="BA17" s="70">
        <f t="shared" si="5"/>
        <v>25000</v>
      </c>
      <c r="BB17" s="70">
        <f t="shared" si="6"/>
        <v>25000</v>
      </c>
      <c r="BC17" s="70">
        <f t="shared" si="6"/>
        <v>20000</v>
      </c>
      <c r="BD17" s="70">
        <f t="shared" si="6"/>
        <v>15000</v>
      </c>
      <c r="BE17" s="70">
        <f t="shared" si="6"/>
        <v>15000</v>
      </c>
      <c r="BF17" s="70">
        <f t="shared" si="6"/>
        <v>15000</v>
      </c>
      <c r="BG17" s="70">
        <f t="shared" si="6"/>
        <v>15000</v>
      </c>
      <c r="BH17" s="70">
        <f t="shared" si="6"/>
        <v>13941</v>
      </c>
      <c r="BI17" s="70">
        <f t="shared" si="6"/>
        <v>0</v>
      </c>
    </row>
    <row r="18" spans="1:69">
      <c r="B18" s="101" t="s">
        <v>50</v>
      </c>
      <c r="D18" s="67">
        <v>6</v>
      </c>
      <c r="E18" s="68" t="s">
        <v>19</v>
      </c>
      <c r="F18" s="68"/>
      <c r="G18" s="69">
        <f t="shared" si="7"/>
        <v>203119</v>
      </c>
      <c r="H18" s="69">
        <f t="shared" si="7"/>
        <v>637262</v>
      </c>
      <c r="I18" s="69">
        <f t="shared" si="7"/>
        <v>988452</v>
      </c>
      <c r="J18" s="69">
        <f t="shared" si="7"/>
        <v>837510</v>
      </c>
      <c r="K18" s="69">
        <f t="shared" si="8"/>
        <v>0</v>
      </c>
      <c r="L18" s="69">
        <f t="shared" si="9"/>
        <v>2666343</v>
      </c>
      <c r="M18" s="69"/>
      <c r="N18" s="70">
        <f t="shared" si="2"/>
        <v>0</v>
      </c>
      <c r="O18" s="70">
        <f t="shared" si="2"/>
        <v>0</v>
      </c>
      <c r="P18" s="70">
        <f t="shared" si="2"/>
        <v>0</v>
      </c>
      <c r="Q18" s="70">
        <f t="shared" si="2"/>
        <v>1849</v>
      </c>
      <c r="R18" s="70">
        <f t="shared" si="2"/>
        <v>10635</v>
      </c>
      <c r="S18" s="70">
        <f t="shared" si="2"/>
        <v>90565</v>
      </c>
      <c r="T18" s="70">
        <f t="shared" si="2"/>
        <v>70070</v>
      </c>
      <c r="U18" s="70">
        <f t="shared" si="2"/>
        <v>30000</v>
      </c>
      <c r="V18" s="70">
        <f t="shared" si="2"/>
        <v>23000</v>
      </c>
      <c r="W18" s="70">
        <f t="shared" si="2"/>
        <v>63000</v>
      </c>
      <c r="X18" s="70">
        <f t="shared" si="3"/>
        <v>63000</v>
      </c>
      <c r="Y18" s="70">
        <f t="shared" si="3"/>
        <v>50000</v>
      </c>
      <c r="Z18" s="70">
        <f t="shared" si="3"/>
        <v>55000</v>
      </c>
      <c r="AA18" s="70">
        <f t="shared" si="3"/>
        <v>83365</v>
      </c>
      <c r="AB18" s="70">
        <f t="shared" si="3"/>
        <v>86810</v>
      </c>
      <c r="AC18" s="70">
        <f t="shared" si="3"/>
        <v>61429</v>
      </c>
      <c r="AD18" s="70">
        <f t="shared" si="3"/>
        <v>70000</v>
      </c>
      <c r="AE18" s="70">
        <f t="shared" si="3"/>
        <v>61429</v>
      </c>
      <c r="AF18" s="70">
        <f t="shared" si="3"/>
        <v>0</v>
      </c>
      <c r="AG18" s="70">
        <f t="shared" si="3"/>
        <v>20229</v>
      </c>
      <c r="AH18" s="70">
        <f t="shared" si="4"/>
        <v>0</v>
      </c>
      <c r="AI18" s="70">
        <f t="shared" si="4"/>
        <v>24000</v>
      </c>
      <c r="AJ18" s="70">
        <f t="shared" si="4"/>
        <v>45000</v>
      </c>
      <c r="AK18" s="70">
        <f t="shared" si="4"/>
        <v>125000</v>
      </c>
      <c r="AL18" s="70">
        <f t="shared" si="4"/>
        <v>101290</v>
      </c>
      <c r="AM18" s="70">
        <f t="shared" si="4"/>
        <v>80000</v>
      </c>
      <c r="AN18" s="70">
        <f t="shared" si="4"/>
        <v>125000</v>
      </c>
      <c r="AO18" s="70">
        <f t="shared" si="4"/>
        <v>89610</v>
      </c>
      <c r="AP18" s="70">
        <f t="shared" si="4"/>
        <v>90000</v>
      </c>
      <c r="AQ18" s="70">
        <f t="shared" si="4"/>
        <v>248552</v>
      </c>
      <c r="AR18" s="70">
        <f t="shared" si="5"/>
        <v>30000</v>
      </c>
      <c r="AS18" s="70">
        <f t="shared" si="5"/>
        <v>30000</v>
      </c>
      <c r="AT18" s="70">
        <f t="shared" si="5"/>
        <v>20000</v>
      </c>
      <c r="AU18" s="70">
        <f t="shared" si="5"/>
        <v>20000</v>
      </c>
      <c r="AV18" s="70">
        <f t="shared" si="5"/>
        <v>148340</v>
      </c>
      <c r="AW18" s="70">
        <f t="shared" si="5"/>
        <v>170000</v>
      </c>
      <c r="AX18" s="70">
        <f t="shared" si="5"/>
        <v>170000</v>
      </c>
      <c r="AY18" s="70">
        <f t="shared" si="5"/>
        <v>159170</v>
      </c>
      <c r="AZ18" s="70">
        <f t="shared" si="5"/>
        <v>150000</v>
      </c>
      <c r="BA18" s="70">
        <f t="shared" si="5"/>
        <v>0</v>
      </c>
      <c r="BB18" s="70">
        <f t="shared" si="6"/>
        <v>0</v>
      </c>
      <c r="BC18" s="70">
        <f t="shared" si="6"/>
        <v>0</v>
      </c>
      <c r="BD18" s="70">
        <f t="shared" si="6"/>
        <v>0</v>
      </c>
      <c r="BE18" s="70">
        <f t="shared" si="6"/>
        <v>0</v>
      </c>
      <c r="BF18" s="70">
        <f t="shared" si="6"/>
        <v>0</v>
      </c>
      <c r="BG18" s="70">
        <f t="shared" si="6"/>
        <v>0</v>
      </c>
      <c r="BH18" s="70">
        <f t="shared" si="6"/>
        <v>0</v>
      </c>
      <c r="BI18" s="70">
        <f t="shared" si="6"/>
        <v>0</v>
      </c>
    </row>
    <row r="19" spans="1:69">
      <c r="A19" s="108"/>
      <c r="B19" s="101">
        <v>7</v>
      </c>
      <c r="D19" s="67">
        <v>7</v>
      </c>
      <c r="E19" s="68" t="s">
        <v>20</v>
      </c>
      <c r="F19" s="71"/>
      <c r="G19" s="69">
        <f t="shared" si="7"/>
        <v>0</v>
      </c>
      <c r="H19" s="69">
        <f t="shared" si="7"/>
        <v>859492</v>
      </c>
      <c r="I19" s="69">
        <f t="shared" si="7"/>
        <v>5897561</v>
      </c>
      <c r="J19" s="69">
        <f t="shared" si="7"/>
        <v>3961079</v>
      </c>
      <c r="K19" s="69">
        <f t="shared" si="8"/>
        <v>5000</v>
      </c>
      <c r="L19" s="69">
        <f t="shared" si="9"/>
        <v>10723132</v>
      </c>
      <c r="M19" s="69"/>
      <c r="N19" s="70">
        <f t="shared" si="2"/>
        <v>0</v>
      </c>
      <c r="O19" s="70">
        <f t="shared" si="2"/>
        <v>0</v>
      </c>
      <c r="P19" s="70">
        <f t="shared" si="2"/>
        <v>0</v>
      </c>
      <c r="Q19" s="70">
        <f t="shared" si="2"/>
        <v>0</v>
      </c>
      <c r="R19" s="70">
        <f t="shared" si="2"/>
        <v>0</v>
      </c>
      <c r="S19" s="70">
        <f t="shared" si="2"/>
        <v>0</v>
      </c>
      <c r="T19" s="70">
        <f t="shared" si="2"/>
        <v>0</v>
      </c>
      <c r="U19" s="70">
        <f t="shared" si="2"/>
        <v>0</v>
      </c>
      <c r="V19" s="70">
        <f t="shared" si="2"/>
        <v>0</v>
      </c>
      <c r="W19" s="70">
        <f t="shared" si="2"/>
        <v>0</v>
      </c>
      <c r="X19" s="70">
        <f t="shared" si="3"/>
        <v>70000</v>
      </c>
      <c r="Y19" s="70">
        <f t="shared" si="3"/>
        <v>0</v>
      </c>
      <c r="Z19" s="70">
        <f t="shared" si="3"/>
        <v>100000</v>
      </c>
      <c r="AA19" s="70">
        <f t="shared" si="3"/>
        <v>70000</v>
      </c>
      <c r="AB19" s="70">
        <f t="shared" si="3"/>
        <v>70000</v>
      </c>
      <c r="AC19" s="70">
        <f t="shared" si="3"/>
        <v>70000</v>
      </c>
      <c r="AD19" s="70">
        <f t="shared" si="3"/>
        <v>170000</v>
      </c>
      <c r="AE19" s="70">
        <f t="shared" si="3"/>
        <v>50000</v>
      </c>
      <c r="AF19" s="70">
        <f t="shared" si="3"/>
        <v>79492</v>
      </c>
      <c r="AG19" s="70">
        <f t="shared" si="3"/>
        <v>180000</v>
      </c>
      <c r="AH19" s="70">
        <f t="shared" si="4"/>
        <v>0</v>
      </c>
      <c r="AI19" s="70">
        <f t="shared" si="4"/>
        <v>20000</v>
      </c>
      <c r="AJ19" s="70">
        <f t="shared" si="4"/>
        <v>160000</v>
      </c>
      <c r="AK19" s="70">
        <f t="shared" si="4"/>
        <v>530000</v>
      </c>
      <c r="AL19" s="70">
        <f t="shared" si="4"/>
        <v>100000</v>
      </c>
      <c r="AM19" s="70">
        <f t="shared" si="4"/>
        <v>1010000</v>
      </c>
      <c r="AN19" s="70">
        <f t="shared" si="4"/>
        <v>516761</v>
      </c>
      <c r="AO19" s="70">
        <f t="shared" si="4"/>
        <v>1030000</v>
      </c>
      <c r="AP19" s="70">
        <f t="shared" si="4"/>
        <v>510000</v>
      </c>
      <c r="AQ19" s="70">
        <f t="shared" si="4"/>
        <v>980000</v>
      </c>
      <c r="AR19" s="70">
        <f t="shared" si="5"/>
        <v>340800</v>
      </c>
      <c r="AS19" s="70">
        <f t="shared" si="5"/>
        <v>700000</v>
      </c>
      <c r="AT19" s="70">
        <f t="shared" si="5"/>
        <v>110000</v>
      </c>
      <c r="AU19" s="70">
        <f t="shared" si="5"/>
        <v>430000</v>
      </c>
      <c r="AV19" s="70">
        <f t="shared" si="5"/>
        <v>310000</v>
      </c>
      <c r="AW19" s="70">
        <f t="shared" si="5"/>
        <v>798752</v>
      </c>
      <c r="AX19" s="70">
        <f t="shared" si="5"/>
        <v>1160319</v>
      </c>
      <c r="AY19" s="70">
        <f t="shared" si="5"/>
        <v>310000</v>
      </c>
      <c r="AZ19" s="70">
        <f t="shared" si="5"/>
        <v>10000</v>
      </c>
      <c r="BA19" s="70">
        <f t="shared" si="5"/>
        <v>10000</v>
      </c>
      <c r="BB19" s="70">
        <f t="shared" si="6"/>
        <v>310000</v>
      </c>
      <c r="BC19" s="70">
        <f t="shared" si="6"/>
        <v>10000</v>
      </c>
      <c r="BD19" s="70">
        <f t="shared" si="6"/>
        <v>1856</v>
      </c>
      <c r="BE19" s="70">
        <f t="shared" si="6"/>
        <v>500152</v>
      </c>
      <c r="BF19" s="70">
        <f t="shared" si="6"/>
        <v>0</v>
      </c>
      <c r="BG19" s="70">
        <f t="shared" si="6"/>
        <v>0</v>
      </c>
      <c r="BH19" s="70">
        <f t="shared" si="6"/>
        <v>5000</v>
      </c>
      <c r="BI19" s="70">
        <f t="shared" si="6"/>
        <v>0</v>
      </c>
    </row>
    <row r="20" spans="1:69">
      <c r="B20" s="101">
        <v>2.5</v>
      </c>
      <c r="D20" s="67">
        <v>8</v>
      </c>
      <c r="E20" s="68" t="s">
        <v>21</v>
      </c>
      <c r="F20" s="71"/>
      <c r="G20" s="69">
        <f t="shared" si="7"/>
        <v>0</v>
      </c>
      <c r="H20" s="69">
        <f t="shared" si="7"/>
        <v>0</v>
      </c>
      <c r="I20" s="69">
        <f t="shared" si="7"/>
        <v>1326.9199999999998</v>
      </c>
      <c r="J20" s="69">
        <f t="shared" si="7"/>
        <v>107.8</v>
      </c>
      <c r="K20" s="69">
        <f t="shared" si="8"/>
        <v>0</v>
      </c>
      <c r="L20" s="69">
        <f t="shared" si="9"/>
        <v>1434.7199999999998</v>
      </c>
      <c r="M20" s="69"/>
      <c r="N20" s="70">
        <f t="shared" si="2"/>
        <v>0</v>
      </c>
      <c r="O20" s="70">
        <f t="shared" si="2"/>
        <v>0</v>
      </c>
      <c r="P20" s="70">
        <f t="shared" si="2"/>
        <v>0</v>
      </c>
      <c r="Q20" s="70">
        <f t="shared" si="2"/>
        <v>0</v>
      </c>
      <c r="R20" s="70">
        <f t="shared" si="2"/>
        <v>0</v>
      </c>
      <c r="S20" s="70">
        <f t="shared" si="2"/>
        <v>0</v>
      </c>
      <c r="T20" s="70">
        <f t="shared" si="2"/>
        <v>0</v>
      </c>
      <c r="U20" s="70">
        <f t="shared" si="2"/>
        <v>0</v>
      </c>
      <c r="V20" s="70">
        <f t="shared" si="2"/>
        <v>0</v>
      </c>
      <c r="W20" s="70">
        <f t="shared" si="2"/>
        <v>0</v>
      </c>
      <c r="X20" s="70">
        <f t="shared" si="3"/>
        <v>0</v>
      </c>
      <c r="Y20" s="70">
        <f t="shared" si="3"/>
        <v>0</v>
      </c>
      <c r="Z20" s="70">
        <f t="shared" si="3"/>
        <v>0</v>
      </c>
      <c r="AA20" s="70">
        <f t="shared" si="3"/>
        <v>0</v>
      </c>
      <c r="AB20" s="70">
        <f t="shared" si="3"/>
        <v>0</v>
      </c>
      <c r="AC20" s="70">
        <f t="shared" si="3"/>
        <v>0</v>
      </c>
      <c r="AD20" s="70">
        <f t="shared" si="3"/>
        <v>0</v>
      </c>
      <c r="AE20" s="70">
        <f t="shared" si="3"/>
        <v>0</v>
      </c>
      <c r="AF20" s="70">
        <f t="shared" si="3"/>
        <v>0</v>
      </c>
      <c r="AG20" s="70">
        <f t="shared" si="3"/>
        <v>0</v>
      </c>
      <c r="AH20" s="70">
        <f t="shared" si="4"/>
        <v>0</v>
      </c>
      <c r="AI20" s="70">
        <f t="shared" si="4"/>
        <v>0</v>
      </c>
      <c r="AJ20" s="70">
        <f t="shared" si="4"/>
        <v>0</v>
      </c>
      <c r="AK20" s="70">
        <f t="shared" si="4"/>
        <v>0</v>
      </c>
      <c r="AL20" s="70">
        <f t="shared" si="4"/>
        <v>0</v>
      </c>
      <c r="AM20" s="70">
        <f t="shared" si="4"/>
        <v>0</v>
      </c>
      <c r="AN20" s="70">
        <f t="shared" si="4"/>
        <v>0</v>
      </c>
      <c r="AO20" s="70">
        <f t="shared" si="4"/>
        <v>0</v>
      </c>
      <c r="AP20" s="70">
        <f t="shared" si="4"/>
        <v>0</v>
      </c>
      <c r="AQ20" s="70">
        <f t="shared" si="4"/>
        <v>1326.9199999999998</v>
      </c>
      <c r="AR20" s="70">
        <f t="shared" si="5"/>
        <v>0</v>
      </c>
      <c r="AS20" s="70">
        <f t="shared" si="5"/>
        <v>0</v>
      </c>
      <c r="AT20" s="70">
        <f t="shared" si="5"/>
        <v>0</v>
      </c>
      <c r="AU20" s="70">
        <f t="shared" si="5"/>
        <v>0</v>
      </c>
      <c r="AV20" s="70">
        <f t="shared" si="5"/>
        <v>0</v>
      </c>
      <c r="AW20" s="70">
        <f t="shared" si="5"/>
        <v>0</v>
      </c>
      <c r="AX20" s="70">
        <f t="shared" si="5"/>
        <v>0</v>
      </c>
      <c r="AY20" s="70">
        <f t="shared" si="5"/>
        <v>107.8</v>
      </c>
      <c r="AZ20" s="70">
        <f t="shared" si="5"/>
        <v>0</v>
      </c>
      <c r="BA20" s="70">
        <f t="shared" si="5"/>
        <v>0</v>
      </c>
      <c r="BB20" s="70">
        <f t="shared" si="6"/>
        <v>0</v>
      </c>
      <c r="BC20" s="70">
        <f t="shared" si="6"/>
        <v>0</v>
      </c>
      <c r="BD20" s="70">
        <f t="shared" si="6"/>
        <v>0</v>
      </c>
      <c r="BE20" s="70">
        <f t="shared" si="6"/>
        <v>0</v>
      </c>
      <c r="BF20" s="70">
        <f t="shared" si="6"/>
        <v>0</v>
      </c>
      <c r="BG20" s="70">
        <f t="shared" si="6"/>
        <v>0</v>
      </c>
      <c r="BH20" s="70">
        <f t="shared" si="6"/>
        <v>0</v>
      </c>
      <c r="BI20" s="70">
        <f t="shared" si="6"/>
        <v>0</v>
      </c>
    </row>
    <row r="21" spans="1:69">
      <c r="B21" s="101">
        <v>9</v>
      </c>
      <c r="D21" s="67">
        <v>9</v>
      </c>
      <c r="E21" s="68" t="s">
        <v>22</v>
      </c>
      <c r="F21" s="68"/>
      <c r="G21" s="69">
        <f t="shared" si="7"/>
        <v>183121.53859999997</v>
      </c>
      <c r="H21" s="69">
        <f t="shared" si="7"/>
        <v>2756656.5737999999</v>
      </c>
      <c r="I21" s="69">
        <f t="shared" si="7"/>
        <v>17045611.447343998</v>
      </c>
      <c r="J21" s="69">
        <f t="shared" si="7"/>
        <v>4107495.7693599998</v>
      </c>
      <c r="K21" s="69">
        <f t="shared" si="8"/>
        <v>9700.1061999999984</v>
      </c>
      <c r="L21" s="69">
        <f t="shared" si="9"/>
        <v>24102585.435303994</v>
      </c>
      <c r="M21" s="69"/>
      <c r="N21" s="70">
        <f t="shared" si="2"/>
        <v>2553.8069999999998</v>
      </c>
      <c r="O21" s="70">
        <f t="shared" si="2"/>
        <v>0</v>
      </c>
      <c r="P21" s="70">
        <f t="shared" si="2"/>
        <v>584.49180000000001</v>
      </c>
      <c r="Q21" s="70">
        <f t="shared" si="2"/>
        <v>12438.6356</v>
      </c>
      <c r="R21" s="70">
        <f t="shared" si="2"/>
        <v>9593.2763999999988</v>
      </c>
      <c r="S21" s="70">
        <f t="shared" si="2"/>
        <v>99317.425399999993</v>
      </c>
      <c r="T21" s="70">
        <f t="shared" si="2"/>
        <v>37173.202799999999</v>
      </c>
      <c r="U21" s="70">
        <f t="shared" si="2"/>
        <v>21460.6996</v>
      </c>
      <c r="V21" s="70">
        <f t="shared" si="2"/>
        <v>20953.9022</v>
      </c>
      <c r="W21" s="70">
        <f t="shared" si="2"/>
        <v>79796.707399999999</v>
      </c>
      <c r="X21" s="70">
        <f t="shared" si="3"/>
        <v>93424.939399999988</v>
      </c>
      <c r="Y21" s="70">
        <f t="shared" si="3"/>
        <v>535613.49979999999</v>
      </c>
      <c r="Z21" s="70">
        <f t="shared" si="3"/>
        <v>105235.08279999999</v>
      </c>
      <c r="AA21" s="70">
        <f t="shared" si="3"/>
        <v>123853.198</v>
      </c>
      <c r="AB21" s="70">
        <f t="shared" si="3"/>
        <v>75805.157599999991</v>
      </c>
      <c r="AC21" s="70">
        <f t="shared" si="3"/>
        <v>263173.924</v>
      </c>
      <c r="AD21" s="70">
        <f t="shared" si="3"/>
        <v>428436.05700000003</v>
      </c>
      <c r="AE21" s="70">
        <f t="shared" si="3"/>
        <v>120937.47779999999</v>
      </c>
      <c r="AF21" s="70">
        <f t="shared" si="3"/>
        <v>15755.314399999999</v>
      </c>
      <c r="AG21" s="70">
        <f t="shared" si="3"/>
        <v>893671.31339999998</v>
      </c>
      <c r="AH21" s="70">
        <f t="shared" si="4"/>
        <v>514358.92819999997</v>
      </c>
      <c r="AI21" s="70">
        <f t="shared" si="4"/>
        <v>705137.72560000001</v>
      </c>
      <c r="AJ21" s="70">
        <f t="shared" si="4"/>
        <v>839078.90720000002</v>
      </c>
      <c r="AK21" s="70">
        <f t="shared" si="4"/>
        <v>2890995.7409999995</v>
      </c>
      <c r="AL21" s="70">
        <f t="shared" si="4"/>
        <v>1805989.6792000001</v>
      </c>
      <c r="AM21" s="70">
        <f t="shared" si="4"/>
        <v>2309372.8859999999</v>
      </c>
      <c r="AN21" s="70">
        <f t="shared" si="4"/>
        <v>1590904.0301999999</v>
      </c>
      <c r="AO21" s="70">
        <f t="shared" si="4"/>
        <v>2603795.0219999999</v>
      </c>
      <c r="AP21" s="70">
        <f t="shared" si="4"/>
        <v>1440319.4</v>
      </c>
      <c r="AQ21" s="70">
        <f t="shared" si="4"/>
        <v>1472857.6799440002</v>
      </c>
      <c r="AR21" s="70">
        <f t="shared" si="5"/>
        <v>440725.44799999997</v>
      </c>
      <c r="AS21" s="70">
        <f t="shared" si="5"/>
        <v>432076</v>
      </c>
      <c r="AT21" s="70">
        <f t="shared" si="5"/>
        <v>1355267.6177999999</v>
      </c>
      <c r="AU21" s="70">
        <f t="shared" si="5"/>
        <v>769010.054</v>
      </c>
      <c r="AV21" s="70">
        <f t="shared" si="5"/>
        <v>493475.1888</v>
      </c>
      <c r="AW21" s="70">
        <f t="shared" si="5"/>
        <v>569577.64639999997</v>
      </c>
      <c r="AX21" s="70">
        <f t="shared" si="5"/>
        <v>570879.22580000001</v>
      </c>
      <c r="AY21" s="70">
        <f t="shared" si="5"/>
        <v>126704.85996</v>
      </c>
      <c r="AZ21" s="70">
        <f t="shared" si="5"/>
        <v>37857.190999999999</v>
      </c>
      <c r="BA21" s="70">
        <f t="shared" si="5"/>
        <v>6937</v>
      </c>
      <c r="BB21" s="70">
        <f t="shared" si="6"/>
        <v>66397</v>
      </c>
      <c r="BC21" s="70">
        <f t="shared" si="6"/>
        <v>5946</v>
      </c>
      <c r="BD21" s="70">
        <f t="shared" si="6"/>
        <v>3340.8591999999999</v>
      </c>
      <c r="BE21" s="70">
        <f t="shared" si="6"/>
        <v>102103.12639999999</v>
      </c>
      <c r="BF21" s="70">
        <f t="shared" si="6"/>
        <v>2972.9999999999995</v>
      </c>
      <c r="BG21" s="70">
        <f t="shared" si="6"/>
        <v>2972.9999999999995</v>
      </c>
      <c r="BH21" s="70">
        <f t="shared" si="6"/>
        <v>3754.1061999999997</v>
      </c>
      <c r="BI21" s="70">
        <f t="shared" si="6"/>
        <v>0</v>
      </c>
    </row>
    <row r="22" spans="1:69">
      <c r="B22" s="101">
        <v>10</v>
      </c>
      <c r="D22" s="67">
        <v>10</v>
      </c>
      <c r="E22" s="68" t="s">
        <v>23</v>
      </c>
      <c r="F22" s="68"/>
      <c r="G22" s="69">
        <f t="shared" si="7"/>
        <v>417.40864145749998</v>
      </c>
      <c r="H22" s="69">
        <f t="shared" si="7"/>
        <v>4961.496819632499</v>
      </c>
      <c r="I22" s="69">
        <f t="shared" si="7"/>
        <v>29544.974333044098</v>
      </c>
      <c r="J22" s="69">
        <f t="shared" si="7"/>
        <v>0</v>
      </c>
      <c r="K22" s="69">
        <f t="shared" si="8"/>
        <v>0</v>
      </c>
      <c r="L22" s="69">
        <f t="shared" si="9"/>
        <v>34923.879794134096</v>
      </c>
      <c r="M22" s="69"/>
      <c r="N22" s="70">
        <f t="shared" si="2"/>
        <v>10.3568663625</v>
      </c>
      <c r="O22" s="70">
        <f t="shared" si="2"/>
        <v>0</v>
      </c>
      <c r="P22" s="70">
        <f t="shared" si="2"/>
        <v>0</v>
      </c>
      <c r="Q22" s="70">
        <f t="shared" si="2"/>
        <v>45.107227514999998</v>
      </c>
      <c r="R22" s="70">
        <f t="shared" si="2"/>
        <v>26.390115359999999</v>
      </c>
      <c r="S22" s="70">
        <f t="shared" si="2"/>
        <v>219.22958161999998</v>
      </c>
      <c r="T22" s="70">
        <f t="shared" si="2"/>
        <v>53.40558128499999</v>
      </c>
      <c r="U22" s="70">
        <f t="shared" si="2"/>
        <v>62.919269314999994</v>
      </c>
      <c r="V22" s="70">
        <f t="shared" si="2"/>
        <v>80.958784392499993</v>
      </c>
      <c r="W22" s="70">
        <f t="shared" si="2"/>
        <v>319.59352454750001</v>
      </c>
      <c r="X22" s="70">
        <f t="shared" si="3"/>
        <v>325.09548420999988</v>
      </c>
      <c r="Y22" s="70">
        <f t="shared" si="3"/>
        <v>930.30059778249984</v>
      </c>
      <c r="Z22" s="70">
        <f t="shared" si="3"/>
        <v>302.58929420999993</v>
      </c>
      <c r="AA22" s="70">
        <f t="shared" si="3"/>
        <v>357.59924532499997</v>
      </c>
      <c r="AB22" s="70">
        <f t="shared" si="3"/>
        <v>85.853076924999982</v>
      </c>
      <c r="AC22" s="70">
        <f t="shared" si="3"/>
        <v>946.72288234999996</v>
      </c>
      <c r="AD22" s="70">
        <f t="shared" si="3"/>
        <v>227.36074654999999</v>
      </c>
      <c r="AE22" s="70">
        <f t="shared" si="3"/>
        <v>317.64191635749995</v>
      </c>
      <c r="AF22" s="70">
        <f t="shared" si="3"/>
        <v>15.667523409999999</v>
      </c>
      <c r="AG22" s="70">
        <f t="shared" si="3"/>
        <v>1052.1137435725</v>
      </c>
      <c r="AH22" s="70">
        <f t="shared" si="4"/>
        <v>401.89625000000001</v>
      </c>
      <c r="AI22" s="70">
        <f t="shared" si="4"/>
        <v>1276.99157509</v>
      </c>
      <c r="AJ22" s="70">
        <f t="shared" si="4"/>
        <v>1325.0487210799997</v>
      </c>
      <c r="AK22" s="70">
        <f t="shared" si="4"/>
        <v>6135.7725549400002</v>
      </c>
      <c r="AL22" s="70">
        <f t="shared" si="4"/>
        <v>3650.79016813</v>
      </c>
      <c r="AM22" s="70">
        <f t="shared" si="4"/>
        <v>3728.3553405875</v>
      </c>
      <c r="AN22" s="70">
        <f t="shared" si="4"/>
        <v>3815.4108910925002</v>
      </c>
      <c r="AO22" s="70">
        <f t="shared" si="4"/>
        <v>3939.4264283324997</v>
      </c>
      <c r="AP22" s="70">
        <f t="shared" si="4"/>
        <v>3277.0620225000002</v>
      </c>
      <c r="AQ22" s="70">
        <f t="shared" si="4"/>
        <v>1994.2203812915996</v>
      </c>
      <c r="AR22" s="70">
        <f t="shared" si="5"/>
        <v>0</v>
      </c>
      <c r="AS22" s="70">
        <f t="shared" si="5"/>
        <v>0</v>
      </c>
      <c r="AT22" s="70">
        <f t="shared" si="5"/>
        <v>0</v>
      </c>
      <c r="AU22" s="70">
        <f t="shared" si="5"/>
        <v>0</v>
      </c>
      <c r="AV22" s="70">
        <f t="shared" si="5"/>
        <v>0</v>
      </c>
      <c r="AW22" s="70">
        <f t="shared" si="5"/>
        <v>0</v>
      </c>
      <c r="AX22" s="70">
        <f t="shared" si="5"/>
        <v>0</v>
      </c>
      <c r="AY22" s="70">
        <f t="shared" si="5"/>
        <v>0</v>
      </c>
      <c r="AZ22" s="70">
        <f t="shared" si="5"/>
        <v>0</v>
      </c>
      <c r="BA22" s="70">
        <f t="shared" si="5"/>
        <v>0</v>
      </c>
      <c r="BB22" s="70">
        <f t="shared" si="6"/>
        <v>0</v>
      </c>
      <c r="BC22" s="70">
        <f t="shared" si="6"/>
        <v>0</v>
      </c>
      <c r="BD22" s="70">
        <f t="shared" si="6"/>
        <v>0</v>
      </c>
      <c r="BE22" s="70">
        <f t="shared" si="6"/>
        <v>0</v>
      </c>
      <c r="BF22" s="70">
        <f t="shared" si="6"/>
        <v>0</v>
      </c>
      <c r="BG22" s="70">
        <f t="shared" si="6"/>
        <v>0</v>
      </c>
      <c r="BH22" s="70">
        <f t="shared" si="6"/>
        <v>0</v>
      </c>
      <c r="BI22" s="70">
        <f t="shared" si="6"/>
        <v>0</v>
      </c>
    </row>
    <row r="23" spans="1:69">
      <c r="D23" s="67"/>
      <c r="E23" s="68"/>
      <c r="F23" s="68"/>
      <c r="G23" s="69"/>
      <c r="H23" s="69"/>
      <c r="I23" s="69"/>
      <c r="J23" s="69"/>
      <c r="K23" s="69"/>
      <c r="L23" s="69"/>
      <c r="M23" s="69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</row>
    <row r="24" spans="1:69" s="57" customFormat="1">
      <c r="A24" s="100"/>
      <c r="B24" s="109"/>
      <c r="C24" s="102"/>
      <c r="D24" s="72">
        <v>11</v>
      </c>
      <c r="E24" s="73" t="s">
        <v>51</v>
      </c>
      <c r="F24" s="72"/>
      <c r="G24" s="74">
        <f t="shared" ref="G24:BI24" si="10">SUM(G13:G22)</f>
        <v>1107461.9472414576</v>
      </c>
      <c r="H24" s="74">
        <f t="shared" si="10"/>
        <v>16673077.070619632</v>
      </c>
      <c r="I24" s="74">
        <f t="shared" si="10"/>
        <v>118808440.88167703</v>
      </c>
      <c r="J24" s="74">
        <f t="shared" si="10"/>
        <v>24831490.569359999</v>
      </c>
      <c r="K24" s="74">
        <f t="shared" si="10"/>
        <v>58641.106199999995</v>
      </c>
      <c r="L24" s="74"/>
      <c r="M24" s="74"/>
      <c r="N24" s="74">
        <f t="shared" si="10"/>
        <v>15449.1638663625</v>
      </c>
      <c r="O24" s="74">
        <f t="shared" si="10"/>
        <v>0</v>
      </c>
      <c r="P24" s="74">
        <f t="shared" si="10"/>
        <v>3533.4917999999998</v>
      </c>
      <c r="Q24" s="74">
        <f t="shared" si="10"/>
        <v>75241.742827515001</v>
      </c>
      <c r="R24" s="74">
        <f t="shared" si="10"/>
        <v>58021.666515360004</v>
      </c>
      <c r="S24" s="74">
        <f t="shared" si="10"/>
        <v>600633.65498161991</v>
      </c>
      <c r="T24" s="74">
        <f t="shared" si="10"/>
        <v>224780.60838128501</v>
      </c>
      <c r="U24" s="74">
        <f t="shared" si="10"/>
        <v>129801.61886931499</v>
      </c>
      <c r="V24" s="74">
        <f t="shared" si="10"/>
        <v>126755.86098439249</v>
      </c>
      <c r="W24" s="74">
        <f t="shared" si="10"/>
        <v>485723.30092454754</v>
      </c>
      <c r="X24" s="74">
        <f t="shared" si="10"/>
        <v>565117.03488420998</v>
      </c>
      <c r="Y24" s="74">
        <f t="shared" si="10"/>
        <v>3238932.8003977826</v>
      </c>
      <c r="Z24" s="74">
        <f t="shared" si="10"/>
        <v>636491.67209420993</v>
      </c>
      <c r="AA24" s="74">
        <f t="shared" si="10"/>
        <v>749100.79724532494</v>
      </c>
      <c r="AB24" s="74">
        <f t="shared" si="10"/>
        <v>458359.01067692495</v>
      </c>
      <c r="AC24" s="74">
        <f t="shared" si="10"/>
        <v>1591940.6468823501</v>
      </c>
      <c r="AD24" s="74">
        <f t="shared" si="10"/>
        <v>2590298.4177465499</v>
      </c>
      <c r="AE24" s="74">
        <f t="shared" si="10"/>
        <v>731434.11971635744</v>
      </c>
      <c r="AF24" s="74">
        <f t="shared" si="10"/>
        <v>95262.98192341</v>
      </c>
      <c r="AG24" s="74">
        <f t="shared" si="10"/>
        <v>5403660.4271435728</v>
      </c>
      <c r="AH24" s="74">
        <f t="shared" si="10"/>
        <v>3109911.8244500002</v>
      </c>
      <c r="AI24" s="74">
        <f t="shared" si="10"/>
        <v>4264122.7171750907</v>
      </c>
      <c r="AJ24" s="74">
        <f t="shared" si="10"/>
        <v>20805108.495921079</v>
      </c>
      <c r="AK24" s="74">
        <f t="shared" si="10"/>
        <v>17483386.513554942</v>
      </c>
      <c r="AL24" s="74">
        <f t="shared" si="10"/>
        <v>10921596.469368132</v>
      </c>
      <c r="AM24" s="74">
        <f t="shared" si="10"/>
        <v>13964831.241340587</v>
      </c>
      <c r="AN24" s="74">
        <f t="shared" si="10"/>
        <v>9621480.4410910942</v>
      </c>
      <c r="AO24" s="74">
        <f t="shared" si="10"/>
        <v>15744944.448428333</v>
      </c>
      <c r="AP24" s="74">
        <f t="shared" si="10"/>
        <v>8710596.4620225001</v>
      </c>
      <c r="AQ24" s="74">
        <f t="shared" si="10"/>
        <v>8906020.8203252908</v>
      </c>
      <c r="AR24" s="74">
        <f t="shared" si="10"/>
        <v>2664365.4479999999</v>
      </c>
      <c r="AS24" s="74">
        <f t="shared" si="10"/>
        <v>2612076</v>
      </c>
      <c r="AT24" s="74">
        <f t="shared" si="10"/>
        <v>8193146.6178000001</v>
      </c>
      <c r="AU24" s="74">
        <f t="shared" si="10"/>
        <v>4648980.0539999995</v>
      </c>
      <c r="AV24" s="74">
        <f t="shared" si="10"/>
        <v>2983259.1888000001</v>
      </c>
      <c r="AW24" s="74">
        <f t="shared" si="10"/>
        <v>3443329.6464</v>
      </c>
      <c r="AX24" s="74">
        <f t="shared" si="10"/>
        <v>3451198.2258000001</v>
      </c>
      <c r="AY24" s="74">
        <f t="shared" si="10"/>
        <v>765982.65996000008</v>
      </c>
      <c r="AZ24" s="74">
        <f t="shared" si="10"/>
        <v>228862.19099999999</v>
      </c>
      <c r="BA24" s="74">
        <f t="shared" si="10"/>
        <v>41937</v>
      </c>
      <c r="BB24" s="74">
        <f t="shared" si="10"/>
        <v>401397</v>
      </c>
      <c r="BC24" s="74">
        <f t="shared" si="10"/>
        <v>35946</v>
      </c>
      <c r="BD24" s="74">
        <f t="shared" si="10"/>
        <v>20196.859199999999</v>
      </c>
      <c r="BE24" s="74">
        <f t="shared" si="10"/>
        <v>617255.12639999995</v>
      </c>
      <c r="BF24" s="74">
        <f t="shared" si="10"/>
        <v>17973</v>
      </c>
      <c r="BG24" s="74">
        <f t="shared" si="10"/>
        <v>17973</v>
      </c>
      <c r="BH24" s="74">
        <f t="shared" si="10"/>
        <v>22695.106199999998</v>
      </c>
      <c r="BI24" s="74">
        <f t="shared" si="10"/>
        <v>0</v>
      </c>
    </row>
    <row r="25" spans="1:69">
      <c r="D25" s="71">
        <v>12</v>
      </c>
      <c r="E25" s="68" t="s">
        <v>52</v>
      </c>
      <c r="F25" s="71"/>
      <c r="G25" s="69">
        <f>+G24</f>
        <v>1107461.9472414576</v>
      </c>
      <c r="H25" s="69">
        <f>H24+G25</f>
        <v>17780539.017861091</v>
      </c>
      <c r="I25" s="69">
        <f>I24+H25</f>
        <v>136588979.89953813</v>
      </c>
      <c r="J25" s="69">
        <f>J24+I25</f>
        <v>161420470.46889812</v>
      </c>
      <c r="K25" s="69">
        <f>K24+J25</f>
        <v>161479111.57509813</v>
      </c>
      <c r="L25" s="69">
        <f>L24+K25</f>
        <v>161479111.57509813</v>
      </c>
      <c r="M25" s="69"/>
      <c r="N25" s="70">
        <f>N24</f>
        <v>15449.1638663625</v>
      </c>
      <c r="O25" s="70">
        <f>O24+N25</f>
        <v>15449.1638663625</v>
      </c>
      <c r="P25" s="70">
        <f t="shared" ref="P25:BI25" si="11">P24+O25</f>
        <v>18982.655666362502</v>
      </c>
      <c r="Q25" s="70">
        <f t="shared" si="11"/>
        <v>94224.398493877496</v>
      </c>
      <c r="R25" s="70">
        <f t="shared" si="11"/>
        <v>152246.0650092375</v>
      </c>
      <c r="S25" s="70">
        <f>S24+R25</f>
        <v>752879.71999085741</v>
      </c>
      <c r="T25" s="70">
        <f t="shared" si="11"/>
        <v>977660.32837214239</v>
      </c>
      <c r="U25" s="70">
        <f t="shared" si="11"/>
        <v>1107461.9472414574</v>
      </c>
      <c r="V25" s="70">
        <f t="shared" si="11"/>
        <v>1234217.8082258499</v>
      </c>
      <c r="W25" s="70">
        <f t="shared" si="11"/>
        <v>1719941.1091503974</v>
      </c>
      <c r="X25" s="70">
        <f t="shared" si="11"/>
        <v>2285058.1440346073</v>
      </c>
      <c r="Y25" s="70">
        <f t="shared" si="11"/>
        <v>5523990.9444323899</v>
      </c>
      <c r="Z25" s="70">
        <f t="shared" si="11"/>
        <v>6160482.6165266</v>
      </c>
      <c r="AA25" s="70">
        <f t="shared" si="11"/>
        <v>6909583.4137719246</v>
      </c>
      <c r="AB25" s="70">
        <f t="shared" si="11"/>
        <v>7367942.4244488496</v>
      </c>
      <c r="AC25" s="70">
        <f t="shared" si="11"/>
        <v>8959883.0713311993</v>
      </c>
      <c r="AD25" s="70">
        <f t="shared" si="11"/>
        <v>11550181.489077749</v>
      </c>
      <c r="AE25" s="70">
        <f t="shared" si="11"/>
        <v>12281615.608794106</v>
      </c>
      <c r="AF25" s="70">
        <f t="shared" si="11"/>
        <v>12376878.590717517</v>
      </c>
      <c r="AG25" s="70">
        <f t="shared" si="11"/>
        <v>17780539.017861091</v>
      </c>
      <c r="AH25" s="70">
        <f t="shared" si="11"/>
        <v>20890450.842311092</v>
      </c>
      <c r="AI25" s="70">
        <f t="shared" si="11"/>
        <v>25154573.559486181</v>
      </c>
      <c r="AJ25" s="70">
        <f t="shared" si="11"/>
        <v>45959682.055407256</v>
      </c>
      <c r="AK25" s="70">
        <f t="shared" si="11"/>
        <v>63443068.568962201</v>
      </c>
      <c r="AL25" s="70">
        <f t="shared" si="11"/>
        <v>74364665.038330331</v>
      </c>
      <c r="AM25" s="70">
        <f t="shared" si="11"/>
        <v>88329496.279670924</v>
      </c>
      <c r="AN25" s="70">
        <f t="shared" si="11"/>
        <v>97950976.720762014</v>
      </c>
      <c r="AO25" s="70">
        <f t="shared" si="11"/>
        <v>113695921.16919035</v>
      </c>
      <c r="AP25" s="70">
        <f t="shared" si="11"/>
        <v>122406517.63121285</v>
      </c>
      <c r="AQ25" s="70">
        <f t="shared" si="11"/>
        <v>131312538.45153813</v>
      </c>
      <c r="AR25" s="70">
        <f t="shared" si="11"/>
        <v>133976903.89953813</v>
      </c>
      <c r="AS25" s="70">
        <f t="shared" si="11"/>
        <v>136588979.89953813</v>
      </c>
      <c r="AT25" s="70">
        <f t="shared" si="11"/>
        <v>144782126.51733813</v>
      </c>
      <c r="AU25" s="70">
        <f t="shared" si="11"/>
        <v>149431106.57133812</v>
      </c>
      <c r="AV25" s="70">
        <f t="shared" si="11"/>
        <v>152414365.76013812</v>
      </c>
      <c r="AW25" s="70">
        <f t="shared" si="11"/>
        <v>155857695.40653813</v>
      </c>
      <c r="AX25" s="70">
        <f t="shared" si="11"/>
        <v>159308893.63233814</v>
      </c>
      <c r="AY25" s="70">
        <f t="shared" si="11"/>
        <v>160074876.29229814</v>
      </c>
      <c r="AZ25" s="70">
        <f t="shared" si="11"/>
        <v>160303738.48329815</v>
      </c>
      <c r="BA25" s="70">
        <f t="shared" si="11"/>
        <v>160345675.48329815</v>
      </c>
      <c r="BB25" s="70">
        <f t="shared" si="11"/>
        <v>160747072.48329815</v>
      </c>
      <c r="BC25" s="70">
        <f t="shared" si="11"/>
        <v>160783018.48329815</v>
      </c>
      <c r="BD25" s="70">
        <f t="shared" si="11"/>
        <v>160803215.34249815</v>
      </c>
      <c r="BE25" s="70">
        <f t="shared" si="11"/>
        <v>161420470.46889815</v>
      </c>
      <c r="BF25" s="70">
        <f t="shared" si="11"/>
        <v>161438443.46889815</v>
      </c>
      <c r="BG25" s="70">
        <f t="shared" si="11"/>
        <v>161456416.46889815</v>
      </c>
      <c r="BH25" s="70">
        <f t="shared" si="11"/>
        <v>161479111.57509816</v>
      </c>
      <c r="BI25" s="70">
        <f t="shared" si="11"/>
        <v>161479111.57509816</v>
      </c>
    </row>
    <row r="26" spans="1:69">
      <c r="D26" s="71"/>
      <c r="E26" s="68"/>
      <c r="F26" s="71"/>
      <c r="G26" s="69"/>
      <c r="H26" s="69"/>
      <c r="I26" s="69"/>
      <c r="J26" s="69"/>
      <c r="K26" s="69"/>
      <c r="L26" s="69"/>
      <c r="M26" s="69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</row>
    <row r="27" spans="1:69">
      <c r="D27" s="71">
        <v>13</v>
      </c>
      <c r="E27" s="68" t="s">
        <v>53</v>
      </c>
      <c r="F27" s="71"/>
      <c r="G27" s="69"/>
      <c r="H27" s="69"/>
      <c r="I27" s="69"/>
      <c r="J27" s="69"/>
      <c r="K27" s="69"/>
      <c r="L27" s="69"/>
      <c r="M27" s="69"/>
      <c r="N27" s="70">
        <f t="shared" ref="N27:AY27" si="12">SUMIFS(N$46:N$843,$D$46:$D$843,$D27)</f>
        <v>7724.58193318125</v>
      </c>
      <c r="O27" s="70">
        <f t="shared" si="12"/>
        <v>15449.1638663625</v>
      </c>
      <c r="P27" s="70">
        <f t="shared" si="12"/>
        <v>17306.335001312778</v>
      </c>
      <c r="Q27" s="70">
        <f t="shared" si="12"/>
        <v>56795.247726405076</v>
      </c>
      <c r="R27" s="70">
        <f t="shared" si="12"/>
        <v>123759.37968414392</v>
      </c>
      <c r="S27" s="70">
        <f t="shared" si="12"/>
        <v>453811.41432639555</v>
      </c>
      <c r="T27" s="70">
        <f t="shared" si="12"/>
        <v>869174.74178119539</v>
      </c>
      <c r="U27" s="70">
        <f t="shared" si="12"/>
        <v>1051553.2071181007</v>
      </c>
      <c r="V27" s="70">
        <f t="shared" si="12"/>
        <v>1185986.7750109781</v>
      </c>
      <c r="W27" s="70">
        <f t="shared" si="12"/>
        <v>1499168.0347324</v>
      </c>
      <c r="X27" s="70">
        <f t="shared" si="12"/>
        <v>2033362.9572411869</v>
      </c>
      <c r="Y27" s="70">
        <f t="shared" si="12"/>
        <v>3947289.3165872623</v>
      </c>
      <c r="Z27" s="70">
        <f t="shared" si="12"/>
        <v>5908105.3639492933</v>
      </c>
      <c r="AA27" s="70">
        <f t="shared" si="12"/>
        <v>6635482.2283714125</v>
      </c>
      <c r="AB27" s="70">
        <f t="shared" si="12"/>
        <v>7278050.1590826642</v>
      </c>
      <c r="AC27" s="70">
        <f t="shared" si="12"/>
        <v>8345799.0179009344</v>
      </c>
      <c r="AD27" s="70">
        <f t="shared" si="12"/>
        <v>10485767.202710075</v>
      </c>
      <c r="AE27" s="70">
        <f t="shared" si="12"/>
        <v>12208007.534862749</v>
      </c>
      <c r="AF27" s="70">
        <f t="shared" si="12"/>
        <v>12692810.564330392</v>
      </c>
      <c r="AG27" s="70">
        <f t="shared" si="12"/>
        <v>15516564.339773811</v>
      </c>
      <c r="AH27" s="70">
        <f t="shared" si="12"/>
        <v>19864170.201070983</v>
      </c>
      <c r="AI27" s="70">
        <f t="shared" si="12"/>
        <v>23667454.104373265</v>
      </c>
      <c r="AJ27" s="70">
        <f t="shared" si="12"/>
        <v>28474992.778922785</v>
      </c>
      <c r="AK27" s="70">
        <f t="shared" si="12"/>
        <v>39920302.273479566</v>
      </c>
      <c r="AL27" s="70">
        <f t="shared" si="12"/>
        <v>54356450.598643601</v>
      </c>
      <c r="AM27" s="70">
        <f t="shared" si="12"/>
        <v>67117817.258833393</v>
      </c>
      <c r="AN27" s="70">
        <f t="shared" si="12"/>
        <v>79303819.240298554</v>
      </c>
      <c r="AO27" s="70">
        <f t="shared" si="12"/>
        <v>92451203.503629744</v>
      </c>
      <c r="AP27" s="70">
        <f t="shared" si="12"/>
        <v>105220098.50582521</v>
      </c>
      <c r="AQ27" s="70">
        <f t="shared" si="12"/>
        <v>114644269.09339197</v>
      </c>
      <c r="AR27" s="70">
        <f t="shared" si="12"/>
        <v>26027040.919369914</v>
      </c>
      <c r="AS27" s="70">
        <f t="shared" si="12"/>
        <v>27868841.344319806</v>
      </c>
      <c r="AT27" s="70">
        <f t="shared" si="12"/>
        <v>33036169.788516242</v>
      </c>
      <c r="AU27" s="70">
        <f t="shared" si="12"/>
        <v>39445873.906134188</v>
      </c>
      <c r="AV27" s="70">
        <f t="shared" si="12"/>
        <v>43179568.755830713</v>
      </c>
      <c r="AW27" s="70">
        <f t="shared" si="12"/>
        <v>46130374.358247779</v>
      </c>
      <c r="AX27" s="70">
        <f t="shared" si="12"/>
        <v>48835720.757915586</v>
      </c>
      <c r="AY27" s="70">
        <f t="shared" si="12"/>
        <v>50520026.103981994</v>
      </c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0"/>
      <c r="BK27" s="70"/>
      <c r="BL27" s="70"/>
      <c r="BM27" s="70"/>
      <c r="BN27" s="70"/>
      <c r="BO27" s="70"/>
      <c r="BP27" s="70"/>
      <c r="BQ27" s="70"/>
    </row>
    <row r="28" spans="1:69">
      <c r="D28" s="71"/>
      <c r="E28" s="68"/>
      <c r="F28" s="71"/>
      <c r="G28" s="48"/>
      <c r="H28" s="48"/>
      <c r="I28" s="48"/>
      <c r="J28" s="48"/>
      <c r="K28" s="48"/>
      <c r="L28" s="48"/>
      <c r="M28" s="48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</row>
    <row r="29" spans="1:69" s="76" customFormat="1">
      <c r="A29" s="100"/>
      <c r="B29" s="101"/>
      <c r="C29" s="85"/>
      <c r="D29" s="71">
        <v>14</v>
      </c>
      <c r="E29" s="76" t="s">
        <v>54</v>
      </c>
      <c r="F29" s="77"/>
      <c r="G29" s="78">
        <f>'Exhibit K (2)'!$F$14</f>
        <v>7.1272806691578608E-2</v>
      </c>
      <c r="H29" s="78">
        <f>'Exhibit K (2)'!$F$14</f>
        <v>7.1272806691578608E-2</v>
      </c>
      <c r="I29" s="78">
        <f>'Exhibit K (2)'!$F$14</f>
        <v>7.1272806691578608E-2</v>
      </c>
      <c r="J29" s="78">
        <f>'Exhibit K (2)'!$F$14</f>
        <v>7.1272806691578608E-2</v>
      </c>
      <c r="K29" s="78">
        <f>'Exhibit K (2)'!$F$14</f>
        <v>7.1272806691578608E-2</v>
      </c>
      <c r="L29" s="78">
        <f>'Exhibit K (2)'!$F$14</f>
        <v>7.1272806691578608E-2</v>
      </c>
      <c r="M29" s="78"/>
      <c r="N29" s="79">
        <f>'Exhibit K (2)'!$F$14</f>
        <v>7.1272806691578608E-2</v>
      </c>
      <c r="O29" s="79">
        <f>'Exhibit K (2)'!$F$14</f>
        <v>7.1272806691578608E-2</v>
      </c>
      <c r="P29" s="79">
        <f>'Exhibit K (2)'!$F$14</f>
        <v>7.1272806691578608E-2</v>
      </c>
      <c r="Q29" s="79">
        <f>'Exhibit K (2)'!$F$14</f>
        <v>7.1272806691578608E-2</v>
      </c>
      <c r="R29" s="79">
        <f>'Exhibit K (2)'!$F$14</f>
        <v>7.1272806691578608E-2</v>
      </c>
      <c r="S29" s="79">
        <f>'Exhibit K (2)'!$F$14</f>
        <v>7.1272806691578608E-2</v>
      </c>
      <c r="T29" s="79">
        <f>'Exhibit K (2)'!$F$14</f>
        <v>7.1272806691578608E-2</v>
      </c>
      <c r="U29" s="79">
        <f>'Exhibit K (2)'!$F$14</f>
        <v>7.1272806691578608E-2</v>
      </c>
      <c r="V29" s="79">
        <f>'Exhibit K (2)'!$F$14</f>
        <v>7.1272806691578608E-2</v>
      </c>
      <c r="W29" s="79">
        <f>'Exhibit K (2)'!$F$14</f>
        <v>7.1272806691578608E-2</v>
      </c>
      <c r="X29" s="79">
        <f>'Exhibit K (2)'!$F$14</f>
        <v>7.1272806691578608E-2</v>
      </c>
      <c r="Y29" s="79">
        <f>'Exhibit K (2)'!$F$14</f>
        <v>7.1272806691578608E-2</v>
      </c>
      <c r="Z29" s="79">
        <f>'Exhibit K (2)'!$F$14</f>
        <v>7.1272806691578608E-2</v>
      </c>
      <c r="AA29" s="79">
        <f>'Exhibit K (2)'!$F$14</f>
        <v>7.1272806691578608E-2</v>
      </c>
      <c r="AB29" s="79">
        <f>'Exhibit K (2)'!$F$14</f>
        <v>7.1272806691578608E-2</v>
      </c>
      <c r="AC29" s="79">
        <f>'Exhibit K (2)'!$F$14</f>
        <v>7.1272806691578608E-2</v>
      </c>
      <c r="AD29" s="79">
        <f>'Exhibit K (2)'!$F$14</f>
        <v>7.1272806691578608E-2</v>
      </c>
      <c r="AE29" s="79">
        <f>'Exhibit K (2)'!$F$14</f>
        <v>7.1272806691578608E-2</v>
      </c>
      <c r="AF29" s="79">
        <f>'Exhibit K (2)'!$F$14</f>
        <v>7.1272806691578608E-2</v>
      </c>
      <c r="AG29" s="79">
        <f>'Exhibit K (2)'!$F$14</f>
        <v>7.1272806691578608E-2</v>
      </c>
      <c r="AH29" s="79">
        <f>'Exhibit K (2)'!$F$14</f>
        <v>7.1272806691578608E-2</v>
      </c>
      <c r="AI29" s="79">
        <f>'Exhibit K (2)'!$F$14</f>
        <v>7.1272806691578608E-2</v>
      </c>
      <c r="AJ29" s="79">
        <f>'Exhibit K (2)'!$F$14</f>
        <v>7.1272806691578608E-2</v>
      </c>
      <c r="AK29" s="79">
        <f>'Exhibit K (2)'!$F$14</f>
        <v>7.1272806691578608E-2</v>
      </c>
      <c r="AL29" s="79">
        <f>'Exhibit K (2)'!$F$14</f>
        <v>7.1272806691578608E-2</v>
      </c>
      <c r="AM29" s="79">
        <f>'Exhibit K (2)'!$F$14</f>
        <v>7.1272806691578608E-2</v>
      </c>
      <c r="AN29" s="79">
        <f>'Exhibit K (2)'!$F$14</f>
        <v>7.1272806691578608E-2</v>
      </c>
      <c r="AO29" s="79">
        <f>'Exhibit K (2)'!$F$14</f>
        <v>7.1272806691578608E-2</v>
      </c>
      <c r="AP29" s="79">
        <f>'Exhibit K (2)'!$F$14</f>
        <v>7.1272806691578608E-2</v>
      </c>
      <c r="AQ29" s="79">
        <f>'Exhibit K (2)'!$F$14</f>
        <v>7.1272806691578608E-2</v>
      </c>
      <c r="AR29" s="79">
        <f>'Exhibit K (2)'!$F$14</f>
        <v>7.1272806691578608E-2</v>
      </c>
      <c r="AS29" s="79">
        <f>'Exhibit K (2)'!$F$14</f>
        <v>7.1272806691578608E-2</v>
      </c>
      <c r="AT29" s="79">
        <f>'Exhibit K (2)'!$F$14</f>
        <v>7.1272806691578608E-2</v>
      </c>
      <c r="AU29" s="79">
        <f>'Exhibit K (2)'!$F$14</f>
        <v>7.1272806691578608E-2</v>
      </c>
      <c r="AV29" s="79">
        <f>'Exhibit K (2)'!$F$14</f>
        <v>7.1272806691578608E-2</v>
      </c>
      <c r="AW29" s="79">
        <f>'Exhibit K (2)'!$F$14</f>
        <v>7.1272806691578608E-2</v>
      </c>
      <c r="AX29" s="79">
        <f>'Exhibit K (2)'!$F$14</f>
        <v>7.1272806691578608E-2</v>
      </c>
      <c r="AY29" s="79">
        <f>'Exhibit K (2)'!$F$14</f>
        <v>7.1272806691578608E-2</v>
      </c>
      <c r="AZ29" s="79">
        <f>'Exhibit K (2)'!$F$14</f>
        <v>7.1272806691578608E-2</v>
      </c>
      <c r="BA29" s="79">
        <f>'Exhibit K (2)'!$F$14</f>
        <v>7.1272806691578608E-2</v>
      </c>
      <c r="BB29" s="79">
        <f>'Exhibit K (2)'!$F$14</f>
        <v>7.1272806691578608E-2</v>
      </c>
      <c r="BC29" s="79">
        <f>'Exhibit K (2)'!$F$14</f>
        <v>7.1272806691578608E-2</v>
      </c>
      <c r="BD29" s="79">
        <f>'Exhibit K (2)'!$F$14</f>
        <v>7.1272806691578608E-2</v>
      </c>
      <c r="BE29" s="79">
        <f>'Exhibit K (2)'!$F$14</f>
        <v>7.1272806691578608E-2</v>
      </c>
      <c r="BF29" s="79">
        <f>'Exhibit K (2)'!$F$14</f>
        <v>7.1272806691578608E-2</v>
      </c>
      <c r="BG29" s="79">
        <f>'Exhibit K (2)'!$F$14</f>
        <v>7.1272806691578608E-2</v>
      </c>
      <c r="BH29" s="79">
        <f>'Exhibit K (2)'!$F$14</f>
        <v>7.1272806691578608E-2</v>
      </c>
      <c r="BI29" s="79">
        <f>'Exhibit K (2)'!$F$14</f>
        <v>7.1272806691578608E-2</v>
      </c>
    </row>
    <row r="30" spans="1:69" s="80" customFormat="1">
      <c r="A30" s="100"/>
      <c r="B30" s="101"/>
      <c r="C30" s="85"/>
      <c r="D30" s="71">
        <v>15</v>
      </c>
      <c r="E30" s="80" t="s">
        <v>55</v>
      </c>
      <c r="F30" s="81"/>
      <c r="G30" s="82">
        <f>'Exhibit K (2)'!$F$17</f>
        <v>5.8530827773248806E-3</v>
      </c>
      <c r="H30" s="82">
        <f>'Exhibit K (2)'!$F$17</f>
        <v>5.8530827773248806E-3</v>
      </c>
      <c r="I30" s="82">
        <f>'Exhibit K (2)'!$F$17</f>
        <v>5.8530827773248806E-3</v>
      </c>
      <c r="J30" s="82">
        <f>'Exhibit K (2)'!$F$17</f>
        <v>5.8530827773248806E-3</v>
      </c>
      <c r="K30" s="82">
        <f>'Exhibit K (2)'!$F$17</f>
        <v>5.8530827773248806E-3</v>
      </c>
      <c r="L30" s="82">
        <f>'Exhibit K (2)'!$F$17</f>
        <v>5.8530827773248806E-3</v>
      </c>
      <c r="M30" s="82"/>
      <c r="N30" s="83">
        <f>'Exhibit K (2)'!$F$17</f>
        <v>5.8530827773248806E-3</v>
      </c>
      <c r="O30" s="83">
        <f>'Exhibit K (2)'!$F$17</f>
        <v>5.8530827773248806E-3</v>
      </c>
      <c r="P30" s="83">
        <f>'Exhibit K (2)'!$F$17</f>
        <v>5.8530827773248806E-3</v>
      </c>
      <c r="Q30" s="83">
        <f>'Exhibit K (2)'!$F$17</f>
        <v>5.8530827773248806E-3</v>
      </c>
      <c r="R30" s="83">
        <f>'Exhibit K (2)'!$F$17</f>
        <v>5.8530827773248806E-3</v>
      </c>
      <c r="S30" s="83">
        <f>'Exhibit K (2)'!$F$17</f>
        <v>5.8530827773248806E-3</v>
      </c>
      <c r="T30" s="83">
        <f>'Exhibit K (2)'!$F$17</f>
        <v>5.8530827773248806E-3</v>
      </c>
      <c r="U30" s="83">
        <f>'Exhibit K (2)'!$F$17</f>
        <v>5.8530827773248806E-3</v>
      </c>
      <c r="V30" s="83">
        <f>'Exhibit K (2)'!$F$17</f>
        <v>5.8530827773248806E-3</v>
      </c>
      <c r="W30" s="83">
        <f>'Exhibit K (2)'!$F$17</f>
        <v>5.8530827773248806E-3</v>
      </c>
      <c r="X30" s="83">
        <f>'Exhibit K (2)'!$F$17</f>
        <v>5.8530827773248806E-3</v>
      </c>
      <c r="Y30" s="83">
        <f>'Exhibit K (2)'!$F$17</f>
        <v>5.8530827773248806E-3</v>
      </c>
      <c r="Z30" s="83">
        <f>'Exhibit K (2)'!$F$17</f>
        <v>5.8530827773248806E-3</v>
      </c>
      <c r="AA30" s="83">
        <f>'Exhibit K (2)'!$F$17</f>
        <v>5.8530827773248806E-3</v>
      </c>
      <c r="AB30" s="83">
        <f>'Exhibit K (2)'!$F$17</f>
        <v>5.8530827773248806E-3</v>
      </c>
      <c r="AC30" s="83">
        <f>'Exhibit K (2)'!$F$17</f>
        <v>5.8530827773248806E-3</v>
      </c>
      <c r="AD30" s="83">
        <f>'Exhibit K (2)'!$F$17</f>
        <v>5.8530827773248806E-3</v>
      </c>
      <c r="AE30" s="83">
        <f>'Exhibit K (2)'!$F$17</f>
        <v>5.8530827773248806E-3</v>
      </c>
      <c r="AF30" s="83">
        <f>'Exhibit K (2)'!$F$17</f>
        <v>5.8530827773248806E-3</v>
      </c>
      <c r="AG30" s="83">
        <f>'Exhibit K (2)'!$F$17</f>
        <v>5.8530827773248806E-3</v>
      </c>
      <c r="AH30" s="83">
        <f>'Exhibit K (2)'!$F$17</f>
        <v>5.8530827773248806E-3</v>
      </c>
      <c r="AI30" s="83">
        <f>'Exhibit K (2)'!$F$17</f>
        <v>5.8530827773248806E-3</v>
      </c>
      <c r="AJ30" s="83">
        <f>'Exhibit K (2)'!$F$17</f>
        <v>5.8530827773248806E-3</v>
      </c>
      <c r="AK30" s="83">
        <f>'Exhibit K (2)'!$F$17</f>
        <v>5.8530827773248806E-3</v>
      </c>
      <c r="AL30" s="83">
        <f>'Exhibit K (2)'!$F$17</f>
        <v>5.8530827773248806E-3</v>
      </c>
      <c r="AM30" s="83">
        <f>'Exhibit K (2)'!$F$17</f>
        <v>5.8530827773248806E-3</v>
      </c>
      <c r="AN30" s="83">
        <f>'Exhibit K (2)'!$F$17</f>
        <v>5.8530827773248806E-3</v>
      </c>
      <c r="AO30" s="83">
        <f>'Exhibit K (2)'!$F$17</f>
        <v>5.8530827773248806E-3</v>
      </c>
      <c r="AP30" s="83">
        <f>'Exhibit K (2)'!$F$17</f>
        <v>5.8530827773248806E-3</v>
      </c>
      <c r="AQ30" s="83">
        <f>'Exhibit K (2)'!$F$17</f>
        <v>5.8530827773248806E-3</v>
      </c>
      <c r="AR30" s="83">
        <f>'Exhibit K (2)'!$F$17</f>
        <v>5.8530827773248806E-3</v>
      </c>
      <c r="AS30" s="83">
        <f>'Exhibit K (2)'!$F$17</f>
        <v>5.8530827773248806E-3</v>
      </c>
      <c r="AT30" s="83">
        <f>'Exhibit K (2)'!$F$17</f>
        <v>5.8530827773248806E-3</v>
      </c>
      <c r="AU30" s="83">
        <f>'Exhibit K (2)'!$F$17</f>
        <v>5.8530827773248806E-3</v>
      </c>
      <c r="AV30" s="83">
        <f>'Exhibit K (2)'!$F$17</f>
        <v>5.8530827773248806E-3</v>
      </c>
      <c r="AW30" s="83">
        <f>'Exhibit K (2)'!$F$17</f>
        <v>5.8530827773248806E-3</v>
      </c>
      <c r="AX30" s="83">
        <f>'Exhibit K (2)'!$F$17</f>
        <v>5.8530827773248806E-3</v>
      </c>
      <c r="AY30" s="83">
        <f>'Exhibit K (2)'!$F$17</f>
        <v>5.8530827773248806E-3</v>
      </c>
      <c r="AZ30" s="83">
        <f>'Exhibit K (2)'!$F$17</f>
        <v>5.8530827773248806E-3</v>
      </c>
      <c r="BA30" s="83">
        <f>'Exhibit K (2)'!$F$17</f>
        <v>5.8530827773248806E-3</v>
      </c>
      <c r="BB30" s="83">
        <f>'Exhibit K (2)'!$F$17</f>
        <v>5.8530827773248806E-3</v>
      </c>
      <c r="BC30" s="83">
        <f>'Exhibit K (2)'!$F$17</f>
        <v>5.8530827773248806E-3</v>
      </c>
      <c r="BD30" s="83">
        <f>'Exhibit K (2)'!$F$17</f>
        <v>5.8530827773248806E-3</v>
      </c>
      <c r="BE30" s="83">
        <f>'Exhibit K (2)'!$F$17</f>
        <v>5.8530827773248806E-3</v>
      </c>
      <c r="BF30" s="83">
        <f>'Exhibit K (2)'!$F$17</f>
        <v>5.8530827773248806E-3</v>
      </c>
      <c r="BG30" s="83">
        <f>'Exhibit K (2)'!$F$17</f>
        <v>5.8530827773248806E-3</v>
      </c>
      <c r="BH30" s="83">
        <f>'Exhibit K (2)'!$F$17</f>
        <v>5.8530827773248806E-3</v>
      </c>
      <c r="BI30" s="83">
        <f>'Exhibit K (2)'!$F$17</f>
        <v>5.8530827773248806E-3</v>
      </c>
    </row>
    <row r="31" spans="1:69">
      <c r="D31" s="71"/>
      <c r="E31" s="68"/>
      <c r="F31" s="71"/>
      <c r="G31" s="48"/>
      <c r="H31" s="48"/>
      <c r="I31" s="48"/>
      <c r="J31" s="48"/>
      <c r="K31" s="48"/>
      <c r="L31" s="48"/>
      <c r="M31" s="48"/>
      <c r="N31" s="84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</row>
    <row r="32" spans="1:69">
      <c r="B32" s="101">
        <v>11</v>
      </c>
      <c r="D32" s="71">
        <v>16</v>
      </c>
      <c r="E32" s="68" t="s">
        <v>56</v>
      </c>
      <c r="F32" s="71"/>
      <c r="G32" s="69">
        <f>SUMIF($N$8:$BI$8,G11,$N32:$BI32)</f>
        <v>15192.109894799494</v>
      </c>
      <c r="H32" s="69">
        <f>SUMIF($N$8:$BI$8,H11,$N32:$BI32)</f>
        <v>513528.37370756781</v>
      </c>
      <c r="I32" s="69">
        <f>SUMIF($N$8:$BI$8,I11,$N32:$BI32)</f>
        <v>3973754.2382274568</v>
      </c>
      <c r="J32" s="69">
        <f>SUMIF($N$8:$BI$8,J11,$N32:$BI32)</f>
        <v>1528519.3022849688</v>
      </c>
      <c r="K32" s="69">
        <f>SUMIF($N$8:$BI$8,K11,$N32:$BI32)</f>
        <v>0</v>
      </c>
      <c r="L32" s="69"/>
      <c r="M32" s="69"/>
      <c r="N32" s="70">
        <f t="shared" ref="N32" si="13">+N27*N30</f>
        <v>45.212617475138103</v>
      </c>
      <c r="O32" s="70">
        <f>+O27*O30</f>
        <v>90.425234950276206</v>
      </c>
      <c r="P32" s="70">
        <f>+P27*P30</f>
        <v>101.29541133479859</v>
      </c>
      <c r="Q32" s="70">
        <f t="shared" ref="Q32:AY32" si="14">+Q27*Q30</f>
        <v>332.42728630132166</v>
      </c>
      <c r="R32" s="70">
        <f t="shared" si="14"/>
        <v>724.37389376167346</v>
      </c>
      <c r="S32" s="70">
        <f>+S27*S30</f>
        <v>2656.1957733472714</v>
      </c>
      <c r="T32" s="70">
        <f t="shared" si="14"/>
        <v>5087.3517116053154</v>
      </c>
      <c r="U32" s="70">
        <f t="shared" si="14"/>
        <v>6154.8279660236985</v>
      </c>
      <c r="V32" s="70">
        <f>+V27*V30</f>
        <v>6941.6787669518344</v>
      </c>
      <c r="W32" s="70">
        <f t="shared" si="14"/>
        <v>8774.7546044081992</v>
      </c>
      <c r="X32" s="70">
        <f t="shared" si="14"/>
        <v>11901.441705078778</v>
      </c>
      <c r="Y32" s="70">
        <f t="shared" si="14"/>
        <v>23103.811116035402</v>
      </c>
      <c r="Z32" s="70">
        <f t="shared" si="14"/>
        <v>34580.629752352354</v>
      </c>
      <c r="AA32" s="70">
        <f t="shared" si="14"/>
        <v>38838.026750126031</v>
      </c>
      <c r="AB32" s="70">
        <f t="shared" si="14"/>
        <v>42599.030038633347</v>
      </c>
      <c r="AC32" s="70">
        <f t="shared" si="14"/>
        <v>48848.652494690861</v>
      </c>
      <c r="AD32" s="70">
        <f t="shared" si="14"/>
        <v>61374.063421220431</v>
      </c>
      <c r="AE32" s="70">
        <f t="shared" si="14"/>
        <v>71454.478647757525</v>
      </c>
      <c r="AF32" s="70">
        <f t="shared" si="14"/>
        <v>74292.07090992952</v>
      </c>
      <c r="AG32" s="70">
        <f t="shared" si="14"/>
        <v>90819.735500383496</v>
      </c>
      <c r="AH32" s="70">
        <f t="shared" si="14"/>
        <v>116266.63248973868</v>
      </c>
      <c r="AI32" s="70">
        <f t="shared" si="14"/>
        <v>138527.56800143421</v>
      </c>
      <c r="AJ32" s="70">
        <f t="shared" si="14"/>
        <v>166666.48981876331</v>
      </c>
      <c r="AK32" s="70">
        <f t="shared" si="14"/>
        <v>233656.83370250653</v>
      </c>
      <c r="AL32" s="70">
        <f t="shared" si="14"/>
        <v>318152.80483543157</v>
      </c>
      <c r="AM32" s="70">
        <f t="shared" si="14"/>
        <v>392846.14024931635</v>
      </c>
      <c r="AN32" s="70">
        <f t="shared" si="14"/>
        <v>464171.81857147696</v>
      </c>
      <c r="AO32" s="70">
        <f t="shared" si="14"/>
        <v>541124.54697005288</v>
      </c>
      <c r="AP32" s="70">
        <f t="shared" si="14"/>
        <v>615861.94639287295</v>
      </c>
      <c r="AQ32" s="70">
        <f t="shared" si="14"/>
        <v>671022.39694953163</v>
      </c>
      <c r="AR32" s="70">
        <f t="shared" si="14"/>
        <v>152338.42494989396</v>
      </c>
      <c r="AS32" s="70">
        <f t="shared" si="14"/>
        <v>163118.63529643783</v>
      </c>
      <c r="AT32" s="70">
        <f t="shared" si="14"/>
        <v>193363.43641794496</v>
      </c>
      <c r="AU32" s="70">
        <f t="shared" si="14"/>
        <v>230879.96519652294</v>
      </c>
      <c r="AV32" s="70">
        <f t="shared" si="14"/>
        <v>252733.59021706827</v>
      </c>
      <c r="AW32" s="70">
        <f t="shared" si="14"/>
        <v>270004.89966780937</v>
      </c>
      <c r="AX32" s="70">
        <f t="shared" si="14"/>
        <v>285839.51608640287</v>
      </c>
      <c r="AY32" s="70">
        <f t="shared" si="14"/>
        <v>295697.89469922037</v>
      </c>
      <c r="AZ32" s="75"/>
      <c r="BA32" s="75"/>
      <c r="BB32" s="75"/>
      <c r="BC32" s="75"/>
      <c r="BD32" s="75"/>
      <c r="BE32" s="75"/>
      <c r="BF32" s="75"/>
      <c r="BG32" s="75"/>
      <c r="BH32" s="75"/>
      <c r="BI32" s="75"/>
    </row>
    <row r="33" spans="1:61">
      <c r="D33" s="71">
        <v>17</v>
      </c>
      <c r="E33" s="68" t="s">
        <v>57</v>
      </c>
      <c r="F33" s="71"/>
      <c r="G33" s="69">
        <f t="shared" ref="G33:L33" si="15">+G32+F33</f>
        <v>15192.109894799494</v>
      </c>
      <c r="H33" s="69">
        <f t="shared" si="15"/>
        <v>528720.48360236734</v>
      </c>
      <c r="I33" s="69">
        <f t="shared" si="15"/>
        <v>4502474.7218298241</v>
      </c>
      <c r="J33" s="69">
        <f t="shared" si="15"/>
        <v>6030994.0241147932</v>
      </c>
      <c r="K33" s="69">
        <f t="shared" si="15"/>
        <v>6030994.0241147932</v>
      </c>
      <c r="L33" s="69">
        <f t="shared" si="15"/>
        <v>6030994.0241147932</v>
      </c>
      <c r="M33" s="69"/>
      <c r="N33" s="70">
        <v>0</v>
      </c>
      <c r="O33" s="70">
        <f>+O32+N33</f>
        <v>90.425234950276206</v>
      </c>
      <c r="P33" s="70">
        <f t="shared" ref="P33:BI33" si="16">+P32+O33</f>
        <v>191.72064628507479</v>
      </c>
      <c r="Q33" s="70">
        <f t="shared" si="16"/>
        <v>524.14793258639645</v>
      </c>
      <c r="R33" s="70">
        <f t="shared" si="16"/>
        <v>1248.5218263480699</v>
      </c>
      <c r="S33" s="70">
        <f>+S32+R33</f>
        <v>3904.7175996953411</v>
      </c>
      <c r="T33" s="70">
        <f t="shared" si="16"/>
        <v>8992.0693113006564</v>
      </c>
      <c r="U33" s="70">
        <f t="shared" si="16"/>
        <v>15146.897277324355</v>
      </c>
      <c r="V33" s="70">
        <f t="shared" si="16"/>
        <v>22088.576044276189</v>
      </c>
      <c r="W33" s="70">
        <f t="shared" si="16"/>
        <v>30863.330648684387</v>
      </c>
      <c r="X33" s="70">
        <f t="shared" si="16"/>
        <v>42764.772353763168</v>
      </c>
      <c r="Y33" s="70">
        <f t="shared" si="16"/>
        <v>65868.58346979857</v>
      </c>
      <c r="Z33" s="70">
        <f t="shared" si="16"/>
        <v>100449.21322215092</v>
      </c>
      <c r="AA33" s="70">
        <f t="shared" si="16"/>
        <v>139287.23997227696</v>
      </c>
      <c r="AB33" s="70">
        <f t="shared" si="16"/>
        <v>181886.27001091032</v>
      </c>
      <c r="AC33" s="70">
        <f t="shared" si="16"/>
        <v>230734.92250560119</v>
      </c>
      <c r="AD33" s="70">
        <f t="shared" si="16"/>
        <v>292108.9859268216</v>
      </c>
      <c r="AE33" s="70">
        <f t="shared" si="16"/>
        <v>363563.46457457915</v>
      </c>
      <c r="AF33" s="70">
        <f t="shared" si="16"/>
        <v>437855.53548450867</v>
      </c>
      <c r="AG33" s="70">
        <f t="shared" si="16"/>
        <v>528675.27098489215</v>
      </c>
      <c r="AH33" s="70">
        <f t="shared" si="16"/>
        <v>644941.90347463079</v>
      </c>
      <c r="AI33" s="70">
        <f t="shared" si="16"/>
        <v>783469.47147606499</v>
      </c>
      <c r="AJ33" s="70">
        <f t="shared" si="16"/>
        <v>950135.96129482833</v>
      </c>
      <c r="AK33" s="70">
        <f t="shared" si="16"/>
        <v>1183792.7949973349</v>
      </c>
      <c r="AL33" s="70">
        <f t="shared" si="16"/>
        <v>1501945.5998327665</v>
      </c>
      <c r="AM33" s="70">
        <f t="shared" si="16"/>
        <v>1894791.7400820828</v>
      </c>
      <c r="AN33" s="70">
        <f t="shared" si="16"/>
        <v>2358963.5586535595</v>
      </c>
      <c r="AO33" s="70">
        <f t="shared" si="16"/>
        <v>2900088.1056236122</v>
      </c>
      <c r="AP33" s="70">
        <f t="shared" si="16"/>
        <v>3515950.052016485</v>
      </c>
      <c r="AQ33" s="70">
        <f t="shared" si="16"/>
        <v>4186972.4489660165</v>
      </c>
      <c r="AR33" s="70">
        <f t="shared" si="16"/>
        <v>4339310.8739159107</v>
      </c>
      <c r="AS33" s="70">
        <f t="shared" si="16"/>
        <v>4502429.5092123486</v>
      </c>
      <c r="AT33" s="70">
        <f t="shared" si="16"/>
        <v>4695792.9456302933</v>
      </c>
      <c r="AU33" s="70">
        <f t="shared" si="16"/>
        <v>4926672.9108268162</v>
      </c>
      <c r="AV33" s="70">
        <f t="shared" si="16"/>
        <v>5179406.5010438841</v>
      </c>
      <c r="AW33" s="70">
        <f t="shared" si="16"/>
        <v>5449411.4007116938</v>
      </c>
      <c r="AX33" s="70">
        <f t="shared" si="16"/>
        <v>5735250.9167980971</v>
      </c>
      <c r="AY33" s="70">
        <f t="shared" si="16"/>
        <v>6030948.8114973176</v>
      </c>
      <c r="AZ33" s="70">
        <f t="shared" si="16"/>
        <v>6030948.8114973176</v>
      </c>
      <c r="BA33" s="70">
        <f t="shared" si="16"/>
        <v>6030948.8114973176</v>
      </c>
      <c r="BB33" s="70">
        <f t="shared" si="16"/>
        <v>6030948.8114973176</v>
      </c>
      <c r="BC33" s="70">
        <f t="shared" si="16"/>
        <v>6030948.8114973176</v>
      </c>
      <c r="BD33" s="70">
        <f t="shared" si="16"/>
        <v>6030948.8114973176</v>
      </c>
      <c r="BE33" s="70">
        <f t="shared" si="16"/>
        <v>6030948.8114973176</v>
      </c>
      <c r="BF33" s="70">
        <f t="shared" si="16"/>
        <v>6030948.8114973176</v>
      </c>
      <c r="BG33" s="70">
        <f t="shared" si="16"/>
        <v>6030948.8114973176</v>
      </c>
      <c r="BH33" s="70">
        <f t="shared" si="16"/>
        <v>6030948.8114973176</v>
      </c>
      <c r="BI33" s="70">
        <f t="shared" si="16"/>
        <v>6030948.8114973176</v>
      </c>
    </row>
    <row r="34" spans="1:61">
      <c r="D34" s="71"/>
      <c r="E34" s="68"/>
      <c r="F34" s="71"/>
      <c r="G34" s="48"/>
      <c r="H34" s="48"/>
      <c r="I34" s="48"/>
      <c r="J34" s="48"/>
      <c r="K34" s="48"/>
      <c r="L34" s="48"/>
      <c r="M34" s="48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</row>
    <row r="35" spans="1:61" ht="12" customHeight="1">
      <c r="A35" s="117"/>
      <c r="B35" s="117"/>
      <c r="D35" s="71">
        <v>18</v>
      </c>
      <c r="E35" s="68" t="s">
        <v>58</v>
      </c>
      <c r="F35" s="86"/>
      <c r="G35" s="87">
        <f>'Exhibit K (2)'!$I$12</f>
        <v>2.5126454892774866E-3</v>
      </c>
      <c r="H35" s="87">
        <f>'Exhibit K (2)'!$I$12</f>
        <v>2.5126454892774866E-3</v>
      </c>
      <c r="I35" s="87">
        <f>'Exhibit K (2)'!$I$12</f>
        <v>2.5126454892774866E-3</v>
      </c>
      <c r="J35" s="87">
        <f>'Exhibit K (2)'!$I$12</f>
        <v>2.5126454892774866E-3</v>
      </c>
      <c r="K35" s="87">
        <f>'Exhibit K (2)'!$I$12</f>
        <v>2.5126454892774866E-3</v>
      </c>
      <c r="L35" s="87">
        <f>'Exhibit K (2)'!$I$12</f>
        <v>2.5126454892774866E-3</v>
      </c>
      <c r="M35" s="87"/>
      <c r="N35" s="88">
        <f>'Exhibit K (2)'!$I$12</f>
        <v>2.5126454892774866E-3</v>
      </c>
      <c r="O35" s="88">
        <f>'Exhibit K (2)'!$I$12</f>
        <v>2.5126454892774866E-3</v>
      </c>
      <c r="P35" s="88">
        <f>'Exhibit K (2)'!$I$12</f>
        <v>2.5126454892774866E-3</v>
      </c>
      <c r="Q35" s="88">
        <f>'Exhibit K (2)'!$I$12</f>
        <v>2.5126454892774866E-3</v>
      </c>
      <c r="R35" s="88">
        <f>'Exhibit K (2)'!$I$12</f>
        <v>2.5126454892774866E-3</v>
      </c>
      <c r="S35" s="88">
        <f>'Exhibit K (2)'!$I$12</f>
        <v>2.5126454892774866E-3</v>
      </c>
      <c r="T35" s="88">
        <f>'Exhibit K (2)'!$I$12</f>
        <v>2.5126454892774866E-3</v>
      </c>
      <c r="U35" s="88">
        <f>'Exhibit K (2)'!$I$12</f>
        <v>2.5126454892774866E-3</v>
      </c>
      <c r="V35" s="88">
        <f>'Exhibit K (2)'!$I$12</f>
        <v>2.5126454892774866E-3</v>
      </c>
      <c r="W35" s="88">
        <f>'Exhibit K (2)'!$I$12</f>
        <v>2.5126454892774866E-3</v>
      </c>
      <c r="X35" s="88">
        <f>'Exhibit K (2)'!$I$12</f>
        <v>2.5126454892774866E-3</v>
      </c>
      <c r="Y35" s="88">
        <f>'Exhibit K (2)'!$I$12</f>
        <v>2.5126454892774866E-3</v>
      </c>
      <c r="Z35" s="88">
        <f>'Exhibit K (2)'!$I$12</f>
        <v>2.5126454892774866E-3</v>
      </c>
      <c r="AA35" s="88">
        <f>'Exhibit K (2)'!$I$12</f>
        <v>2.5126454892774866E-3</v>
      </c>
      <c r="AB35" s="88">
        <f>'Exhibit K (2)'!$I$12</f>
        <v>2.5126454892774866E-3</v>
      </c>
      <c r="AC35" s="88">
        <f>'Exhibit K (2)'!$I$12</f>
        <v>2.5126454892774866E-3</v>
      </c>
      <c r="AD35" s="88">
        <f>'Exhibit K (2)'!$I$12</f>
        <v>2.5126454892774866E-3</v>
      </c>
      <c r="AE35" s="88">
        <f>'Exhibit K (2)'!$I$12</f>
        <v>2.5126454892774866E-3</v>
      </c>
      <c r="AF35" s="88">
        <f>'Exhibit K (2)'!$I$12</f>
        <v>2.5126454892774866E-3</v>
      </c>
      <c r="AG35" s="88">
        <f>'Exhibit K (2)'!$I$12</f>
        <v>2.5126454892774866E-3</v>
      </c>
      <c r="AH35" s="88">
        <f>'Exhibit K (2)'!$I$12</f>
        <v>2.5126454892774866E-3</v>
      </c>
      <c r="AI35" s="88">
        <f>'Exhibit K (2)'!$I$12</f>
        <v>2.5126454892774866E-3</v>
      </c>
      <c r="AJ35" s="88">
        <f>'Exhibit K (2)'!$I$12</f>
        <v>2.5126454892774866E-3</v>
      </c>
      <c r="AK35" s="88">
        <f>'Exhibit K (2)'!$I$12</f>
        <v>2.5126454892774866E-3</v>
      </c>
      <c r="AL35" s="88">
        <f>'Exhibit K (2)'!$I$12</f>
        <v>2.5126454892774866E-3</v>
      </c>
      <c r="AM35" s="88">
        <f>'Exhibit K (2)'!$I$12</f>
        <v>2.5126454892774866E-3</v>
      </c>
      <c r="AN35" s="88">
        <f>'Exhibit K (2)'!$I$12</f>
        <v>2.5126454892774866E-3</v>
      </c>
      <c r="AO35" s="88">
        <f>'Exhibit K (2)'!$I$12</f>
        <v>2.5126454892774866E-3</v>
      </c>
      <c r="AP35" s="88">
        <f>'Exhibit K (2)'!$I$12</f>
        <v>2.5126454892774866E-3</v>
      </c>
      <c r="AQ35" s="88">
        <f>'Exhibit K (2)'!$I$12</f>
        <v>2.5126454892774866E-3</v>
      </c>
      <c r="AR35" s="88">
        <f>'Exhibit K (2)'!$I$12</f>
        <v>2.5126454892774866E-3</v>
      </c>
      <c r="AS35" s="88">
        <f>'Exhibit K (2)'!$I$12</f>
        <v>2.5126454892774866E-3</v>
      </c>
      <c r="AT35" s="88">
        <f>'Exhibit K (2)'!$I$12</f>
        <v>2.5126454892774866E-3</v>
      </c>
      <c r="AU35" s="88">
        <f>'Exhibit K (2)'!$I$12</f>
        <v>2.5126454892774866E-3</v>
      </c>
      <c r="AV35" s="88">
        <f>'Exhibit K (2)'!$I$12</f>
        <v>2.5126454892774866E-3</v>
      </c>
      <c r="AW35" s="88">
        <f>'Exhibit K (2)'!$I$12</f>
        <v>2.5126454892774866E-3</v>
      </c>
      <c r="AX35" s="88">
        <f>'Exhibit K (2)'!$I$12</f>
        <v>2.5126454892774866E-3</v>
      </c>
      <c r="AY35" s="88">
        <f>'Exhibit K (2)'!$I$12</f>
        <v>2.5126454892774866E-3</v>
      </c>
      <c r="AZ35" s="88">
        <f>'Exhibit K (2)'!$I$12</f>
        <v>2.5126454892774866E-3</v>
      </c>
      <c r="BA35" s="88">
        <f>'Exhibit K (2)'!$I$12</f>
        <v>2.5126454892774866E-3</v>
      </c>
      <c r="BB35" s="88">
        <f>'Exhibit K (2)'!$I$12</f>
        <v>2.5126454892774866E-3</v>
      </c>
      <c r="BC35" s="88">
        <f>'Exhibit K (2)'!$I$12</f>
        <v>2.5126454892774866E-3</v>
      </c>
      <c r="BD35" s="88">
        <f>'Exhibit K (2)'!$I$12</f>
        <v>2.5126454892774866E-3</v>
      </c>
      <c r="BE35" s="88">
        <f>'Exhibit K (2)'!$I$12</f>
        <v>2.5126454892774866E-3</v>
      </c>
      <c r="BF35" s="88">
        <f>'Exhibit K (2)'!$I$12</f>
        <v>2.5126454892774866E-3</v>
      </c>
      <c r="BG35" s="88">
        <f>'Exhibit K (2)'!$I$12</f>
        <v>2.5126454892774866E-3</v>
      </c>
      <c r="BH35" s="88">
        <f>'Exhibit K (2)'!$I$12</f>
        <v>2.5126454892774866E-3</v>
      </c>
      <c r="BI35" s="88">
        <f>'Exhibit K (2)'!$I$12</f>
        <v>2.5126454892774866E-3</v>
      </c>
    </row>
    <row r="36" spans="1:61">
      <c r="A36" s="117"/>
      <c r="B36" s="117"/>
      <c r="D36" s="71">
        <v>19</v>
      </c>
      <c r="E36" s="68" t="s">
        <v>59</v>
      </c>
      <c r="F36" s="86"/>
      <c r="G36" s="87">
        <f>'Exhibit K (2)'!$I$13</f>
        <v>3.3404372880473936E-3</v>
      </c>
      <c r="H36" s="87">
        <f>'Exhibit K (2)'!$I$13</f>
        <v>3.3404372880473936E-3</v>
      </c>
      <c r="I36" s="87">
        <f>'Exhibit K (2)'!$I$13</f>
        <v>3.3404372880473936E-3</v>
      </c>
      <c r="J36" s="87">
        <f>'Exhibit K (2)'!$I$13</f>
        <v>3.3404372880473936E-3</v>
      </c>
      <c r="K36" s="87">
        <f>'Exhibit K (2)'!$I$13</f>
        <v>3.3404372880473936E-3</v>
      </c>
      <c r="L36" s="87">
        <f>'Exhibit K (2)'!$I$13</f>
        <v>3.3404372880473936E-3</v>
      </c>
      <c r="M36" s="87"/>
      <c r="N36" s="88">
        <f>'Exhibit K (2)'!$I$13</f>
        <v>3.3404372880473936E-3</v>
      </c>
      <c r="O36" s="88">
        <f>'Exhibit K (2)'!$I$13</f>
        <v>3.3404372880473936E-3</v>
      </c>
      <c r="P36" s="88">
        <f>'Exhibit K (2)'!$I$13</f>
        <v>3.3404372880473936E-3</v>
      </c>
      <c r="Q36" s="88">
        <f>'Exhibit K (2)'!$I$13</f>
        <v>3.3404372880473936E-3</v>
      </c>
      <c r="R36" s="88">
        <f>'Exhibit K (2)'!$I$13</f>
        <v>3.3404372880473936E-3</v>
      </c>
      <c r="S36" s="88">
        <f>'Exhibit K (2)'!$I$13</f>
        <v>3.3404372880473936E-3</v>
      </c>
      <c r="T36" s="88">
        <f>'Exhibit K (2)'!$I$13</f>
        <v>3.3404372880473936E-3</v>
      </c>
      <c r="U36" s="88">
        <f>'Exhibit K (2)'!$I$13</f>
        <v>3.3404372880473936E-3</v>
      </c>
      <c r="V36" s="88">
        <f>'Exhibit K (2)'!$I$13</f>
        <v>3.3404372880473936E-3</v>
      </c>
      <c r="W36" s="88">
        <f>'Exhibit K (2)'!$I$13</f>
        <v>3.3404372880473936E-3</v>
      </c>
      <c r="X36" s="88">
        <f>'Exhibit K (2)'!$I$13</f>
        <v>3.3404372880473936E-3</v>
      </c>
      <c r="Y36" s="88">
        <f>'Exhibit K (2)'!$I$13</f>
        <v>3.3404372880473936E-3</v>
      </c>
      <c r="Z36" s="88">
        <f>'Exhibit K (2)'!$I$13</f>
        <v>3.3404372880473936E-3</v>
      </c>
      <c r="AA36" s="88">
        <f>'Exhibit K (2)'!$I$13</f>
        <v>3.3404372880473936E-3</v>
      </c>
      <c r="AB36" s="88">
        <f>'Exhibit K (2)'!$I$13</f>
        <v>3.3404372880473936E-3</v>
      </c>
      <c r="AC36" s="88">
        <f>'Exhibit K (2)'!$I$13</f>
        <v>3.3404372880473936E-3</v>
      </c>
      <c r="AD36" s="88">
        <f>'Exhibit K (2)'!$I$13</f>
        <v>3.3404372880473936E-3</v>
      </c>
      <c r="AE36" s="88">
        <f>'Exhibit K (2)'!$I$13</f>
        <v>3.3404372880473936E-3</v>
      </c>
      <c r="AF36" s="88">
        <f>'Exhibit K (2)'!$I$13</f>
        <v>3.3404372880473936E-3</v>
      </c>
      <c r="AG36" s="88">
        <f>'Exhibit K (2)'!$I$13</f>
        <v>3.3404372880473936E-3</v>
      </c>
      <c r="AH36" s="88">
        <f>'Exhibit K (2)'!$I$13</f>
        <v>3.3404372880473936E-3</v>
      </c>
      <c r="AI36" s="88">
        <f>'Exhibit K (2)'!$I$13</f>
        <v>3.3404372880473936E-3</v>
      </c>
      <c r="AJ36" s="88">
        <f>'Exhibit K (2)'!$I$13</f>
        <v>3.3404372880473936E-3</v>
      </c>
      <c r="AK36" s="88">
        <f>'Exhibit K (2)'!$I$13</f>
        <v>3.3404372880473936E-3</v>
      </c>
      <c r="AL36" s="88">
        <f>'Exhibit K (2)'!$I$13</f>
        <v>3.3404372880473936E-3</v>
      </c>
      <c r="AM36" s="88">
        <f>'Exhibit K (2)'!$I$13</f>
        <v>3.3404372880473936E-3</v>
      </c>
      <c r="AN36" s="88">
        <f>'Exhibit K (2)'!$I$13</f>
        <v>3.3404372880473936E-3</v>
      </c>
      <c r="AO36" s="88">
        <f>'Exhibit K (2)'!$I$13</f>
        <v>3.3404372880473936E-3</v>
      </c>
      <c r="AP36" s="88">
        <f>'Exhibit K (2)'!$I$13</f>
        <v>3.3404372880473936E-3</v>
      </c>
      <c r="AQ36" s="88">
        <f>'Exhibit K (2)'!$I$13</f>
        <v>3.3404372880473936E-3</v>
      </c>
      <c r="AR36" s="88">
        <f>'Exhibit K (2)'!$I$13</f>
        <v>3.3404372880473936E-3</v>
      </c>
      <c r="AS36" s="88">
        <f>'Exhibit K (2)'!$I$13</f>
        <v>3.3404372880473936E-3</v>
      </c>
      <c r="AT36" s="88">
        <f>'Exhibit K (2)'!$I$13</f>
        <v>3.3404372880473936E-3</v>
      </c>
      <c r="AU36" s="88">
        <f>'Exhibit K (2)'!$I$13</f>
        <v>3.3404372880473936E-3</v>
      </c>
      <c r="AV36" s="88">
        <f>'Exhibit K (2)'!$I$13</f>
        <v>3.3404372880473936E-3</v>
      </c>
      <c r="AW36" s="88">
        <f>'Exhibit K (2)'!$I$13</f>
        <v>3.3404372880473936E-3</v>
      </c>
      <c r="AX36" s="88">
        <f>'Exhibit K (2)'!$I$13</f>
        <v>3.3404372880473936E-3</v>
      </c>
      <c r="AY36" s="88">
        <f>'Exhibit K (2)'!$I$13</f>
        <v>3.3404372880473936E-3</v>
      </c>
      <c r="AZ36" s="88">
        <f>'Exhibit K (2)'!$I$13</f>
        <v>3.3404372880473936E-3</v>
      </c>
      <c r="BA36" s="88">
        <f>'Exhibit K (2)'!$I$13</f>
        <v>3.3404372880473936E-3</v>
      </c>
      <c r="BB36" s="88">
        <f>'Exhibit K (2)'!$I$13</f>
        <v>3.3404372880473936E-3</v>
      </c>
      <c r="BC36" s="88">
        <f>'Exhibit K (2)'!$I$13</f>
        <v>3.3404372880473936E-3</v>
      </c>
      <c r="BD36" s="88">
        <f>'Exhibit K (2)'!$I$13</f>
        <v>3.3404372880473936E-3</v>
      </c>
      <c r="BE36" s="88">
        <f>'Exhibit K (2)'!$I$13</f>
        <v>3.3404372880473936E-3</v>
      </c>
      <c r="BF36" s="88">
        <f>'Exhibit K (2)'!$I$13</f>
        <v>3.3404372880473936E-3</v>
      </c>
      <c r="BG36" s="88">
        <f>'Exhibit K (2)'!$I$13</f>
        <v>3.3404372880473936E-3</v>
      </c>
      <c r="BH36" s="88">
        <f>'Exhibit K (2)'!$I$13</f>
        <v>3.3404372880473936E-3</v>
      </c>
      <c r="BI36" s="88">
        <f>'Exhibit K (2)'!$I$13</f>
        <v>3.3404372880473936E-3</v>
      </c>
    </row>
    <row r="37" spans="1:61">
      <c r="A37" s="117"/>
      <c r="B37" s="117"/>
      <c r="D37" s="71"/>
      <c r="E37" s="68"/>
      <c r="F37" s="71"/>
      <c r="G37" s="48"/>
      <c r="H37" s="48"/>
      <c r="I37" s="48"/>
      <c r="J37" s="48"/>
      <c r="K37" s="48"/>
      <c r="L37" s="48"/>
      <c r="M37" s="48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89"/>
      <c r="Y37" s="89"/>
      <c r="Z37" s="90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</row>
    <row r="38" spans="1:61">
      <c r="D38" s="71">
        <v>20</v>
      </c>
      <c r="E38" s="68" t="s">
        <v>60</v>
      </c>
      <c r="F38" s="71"/>
      <c r="G38" s="69">
        <f t="shared" ref="G38:K39" si="17">SUMIF($N$8:$BI$8,G$11,$N38:$BI38)</f>
        <v>6521.7574826820219</v>
      </c>
      <c r="H38" s="69">
        <f t="shared" si="17"/>
        <v>220450.4533595636</v>
      </c>
      <c r="I38" s="69">
        <f t="shared" si="17"/>
        <v>1705876.3803683871</v>
      </c>
      <c r="J38" s="69">
        <f t="shared" si="17"/>
        <v>656171.67504253797</v>
      </c>
      <c r="K38" s="69">
        <f t="shared" si="17"/>
        <v>0</v>
      </c>
      <c r="L38" s="69">
        <f>SUM(G38:K38)</f>
        <v>2589020.2662531706</v>
      </c>
      <c r="M38" s="69"/>
      <c r="N38" s="70">
        <f t="shared" ref="N38:R38" si="18">N27*N35</f>
        <v>19.409135950962234</v>
      </c>
      <c r="O38" s="70">
        <f t="shared" si="18"/>
        <v>38.818271901924469</v>
      </c>
      <c r="P38" s="70">
        <f t="shared" si="18"/>
        <v>43.484684576973635</v>
      </c>
      <c r="Q38" s="70">
        <f t="shared" si="18"/>
        <v>142.70632301214914</v>
      </c>
      <c r="R38" s="70">
        <f t="shared" si="18"/>
        <v>310.96344711914401</v>
      </c>
      <c r="S38" s="70">
        <f>S27*S35</f>
        <v>1140.2672031898544</v>
      </c>
      <c r="T38" s="70">
        <f t="shared" ref="T38:BI38" si="19">T27*T35</f>
        <v>2183.9279943304446</v>
      </c>
      <c r="U38" s="70">
        <f t="shared" si="19"/>
        <v>2642.1804226005702</v>
      </c>
      <c r="V38" s="70">
        <f t="shared" si="19"/>
        <v>2979.9643205740877</v>
      </c>
      <c r="W38" s="70">
        <f t="shared" si="19"/>
        <v>3766.8778001393589</v>
      </c>
      <c r="X38" s="70">
        <f t="shared" si="19"/>
        <v>5109.1202625759988</v>
      </c>
      <c r="Y38" s="70">
        <f t="shared" si="19"/>
        <v>9918.138696196198</v>
      </c>
      <c r="Z38" s="70">
        <f t="shared" si="19"/>
        <v>14844.974292903315</v>
      </c>
      <c r="AA38" s="70">
        <f t="shared" si="19"/>
        <v>16672.614490298354</v>
      </c>
      <c r="AB38" s="70">
        <f t="shared" si="19"/>
        <v>18287.15990295435</v>
      </c>
      <c r="AC38" s="70">
        <f t="shared" si="19"/>
        <v>20970.034256745261</v>
      </c>
      <c r="AD38" s="70">
        <f t="shared" si="19"/>
        <v>26347.01566350328</v>
      </c>
      <c r="AE38" s="70">
        <f t="shared" si="19"/>
        <v>30674.395065538454</v>
      </c>
      <c r="AF38" s="70">
        <f t="shared" si="19"/>
        <v>31892.533210718386</v>
      </c>
      <c r="AG38" s="70">
        <f t="shared" si="19"/>
        <v>38987.625397416567</v>
      </c>
      <c r="AH38" s="70">
        <f t="shared" si="19"/>
        <v>49911.617653961272</v>
      </c>
      <c r="AI38" s="70">
        <f t="shared" si="19"/>
        <v>59467.921798035422</v>
      </c>
      <c r="AJ38" s="70">
        <f t="shared" si="19"/>
        <v>71547.562163169336</v>
      </c>
      <c r="AK38" s="70">
        <f t="shared" si="19"/>
        <v>100305.56743805223</v>
      </c>
      <c r="AL38" s="70">
        <f t="shared" si="19"/>
        <v>136578.49040981638</v>
      </c>
      <c r="AM38" s="70">
        <f t="shared" si="19"/>
        <v>168643.28078555837</v>
      </c>
      <c r="AN38" s="70">
        <f t="shared" si="19"/>
        <v>199262.38369661331</v>
      </c>
      <c r="AO38" s="70">
        <f t="shared" si="19"/>
        <v>232297.09946167024</v>
      </c>
      <c r="AP38" s="70">
        <f t="shared" si="19"/>
        <v>264380.8058919945</v>
      </c>
      <c r="AQ38" s="70">
        <f t="shared" si="19"/>
        <v>288060.40560902568</v>
      </c>
      <c r="AR38" s="70">
        <f t="shared" si="19"/>
        <v>65396.726965295384</v>
      </c>
      <c r="AS38" s="70">
        <f t="shared" si="19"/>
        <v>70024.51849519508</v>
      </c>
      <c r="AT38" s="70">
        <f t="shared" si="19"/>
        <v>83008.18300212051</v>
      </c>
      <c r="AU38" s="70">
        <f t="shared" si="19"/>
        <v>99113.497140856576</v>
      </c>
      <c r="AV38" s="70">
        <f t="shared" si="19"/>
        <v>108494.94866328513</v>
      </c>
      <c r="AW38" s="70">
        <f t="shared" ref="AW38" si="20">AW27*AW35</f>
        <v>115909.27704993311</v>
      </c>
      <c r="AX38" s="70">
        <f t="shared" si="19"/>
        <v>122706.85347799152</v>
      </c>
      <c r="AY38" s="70">
        <f t="shared" si="19"/>
        <v>126938.91570835123</v>
      </c>
      <c r="AZ38" s="70">
        <f t="shared" si="19"/>
        <v>0</v>
      </c>
      <c r="BA38" s="70">
        <f t="shared" si="19"/>
        <v>0</v>
      </c>
      <c r="BB38" s="70">
        <f t="shared" si="19"/>
        <v>0</v>
      </c>
      <c r="BC38" s="70">
        <f t="shared" si="19"/>
        <v>0</v>
      </c>
      <c r="BD38" s="70">
        <f t="shared" si="19"/>
        <v>0</v>
      </c>
      <c r="BE38" s="70">
        <f t="shared" si="19"/>
        <v>0</v>
      </c>
      <c r="BF38" s="70">
        <f t="shared" si="19"/>
        <v>0</v>
      </c>
      <c r="BG38" s="70">
        <f t="shared" si="19"/>
        <v>0</v>
      </c>
      <c r="BH38" s="70">
        <f t="shared" si="19"/>
        <v>0</v>
      </c>
      <c r="BI38" s="70">
        <f t="shared" si="19"/>
        <v>0</v>
      </c>
    </row>
    <row r="39" spans="1:61">
      <c r="D39" s="71">
        <v>21</v>
      </c>
      <c r="E39" s="68" t="s">
        <v>61</v>
      </c>
      <c r="F39" s="71"/>
      <c r="G39" s="69">
        <f t="shared" si="17"/>
        <v>8670.3524121174687</v>
      </c>
      <c r="H39" s="69">
        <f t="shared" si="17"/>
        <v>293077.92034800415</v>
      </c>
      <c r="I39" s="69">
        <f t="shared" si="17"/>
        <v>2267877.8578590695</v>
      </c>
      <c r="J39" s="69">
        <f t="shared" si="17"/>
        <v>872347.62724243058</v>
      </c>
      <c r="K39" s="69">
        <f t="shared" si="17"/>
        <v>0</v>
      </c>
      <c r="L39" s="69">
        <f>SUM(G39:K39)</f>
        <v>3441973.7578616217</v>
      </c>
      <c r="M39" s="69"/>
      <c r="N39" s="70">
        <f t="shared" ref="N39:R39" si="21">N27*N36</f>
        <v>25.803481524175869</v>
      </c>
      <c r="O39" s="70">
        <f t="shared" si="21"/>
        <v>51.606963048351737</v>
      </c>
      <c r="P39" s="70">
        <f t="shared" si="21"/>
        <v>57.810726757824945</v>
      </c>
      <c r="Q39" s="70">
        <f t="shared" si="21"/>
        <v>189.72096328917246</v>
      </c>
      <c r="R39" s="70">
        <f t="shared" si="21"/>
        <v>413.41044664252939</v>
      </c>
      <c r="S39" s="70">
        <f>S27*S36</f>
        <v>1515.9285701574167</v>
      </c>
      <c r="T39" s="70">
        <f t="shared" ref="T39:BI39" si="22">T27*T36</f>
        <v>2903.4237172748699</v>
      </c>
      <c r="U39" s="70">
        <f t="shared" si="22"/>
        <v>3512.6475434231274</v>
      </c>
      <c r="V39" s="70">
        <f t="shared" si="22"/>
        <v>3961.7144463777458</v>
      </c>
      <c r="W39" s="70">
        <f t="shared" si="22"/>
        <v>5007.8768042688389</v>
      </c>
      <c r="X39" s="70">
        <f t="shared" si="22"/>
        <v>6792.3214425027782</v>
      </c>
      <c r="Y39" s="70">
        <f t="shared" si="22"/>
        <v>13185.672419839204</v>
      </c>
      <c r="Z39" s="70">
        <f t="shared" si="22"/>
        <v>19735.655459449037</v>
      </c>
      <c r="AA39" s="70">
        <f t="shared" si="22"/>
        <v>22165.412259827677</v>
      </c>
      <c r="AB39" s="70">
        <f t="shared" si="22"/>
        <v>24311.870135678997</v>
      </c>
      <c r="AC39" s="70">
        <f t="shared" si="22"/>
        <v>27878.618237945597</v>
      </c>
      <c r="AD39" s="70">
        <f t="shared" si="22"/>
        <v>35027.047757717148</v>
      </c>
      <c r="AE39" s="70">
        <f t="shared" si="22"/>
        <v>40780.083582219071</v>
      </c>
      <c r="AF39" s="70">
        <f t="shared" si="22"/>
        <v>42399.53769921112</v>
      </c>
      <c r="AG39" s="70">
        <f t="shared" si="22"/>
        <v>51832.11010296693</v>
      </c>
      <c r="AH39" s="70">
        <f t="shared" si="22"/>
        <v>66355.014835777401</v>
      </c>
      <c r="AI39" s="70">
        <f t="shared" si="22"/>
        <v>79059.646203398777</v>
      </c>
      <c r="AJ39" s="70">
        <f t="shared" si="22"/>
        <v>95118.927655593943</v>
      </c>
      <c r="AK39" s="70">
        <f t="shared" si="22"/>
        <v>133351.26626445429</v>
      </c>
      <c r="AL39" s="70">
        <f t="shared" si="22"/>
        <v>181574.31442561516</v>
      </c>
      <c r="AM39" s="70">
        <f t="shared" si="22"/>
        <v>224202.85946375798</v>
      </c>
      <c r="AN39" s="70">
        <f t="shared" si="22"/>
        <v>264909.4348748636</v>
      </c>
      <c r="AO39" s="70">
        <f t="shared" si="22"/>
        <v>308827.44750838261</v>
      </c>
      <c r="AP39" s="70">
        <f t="shared" si="22"/>
        <v>351481.14050087839</v>
      </c>
      <c r="AQ39" s="70">
        <f t="shared" si="22"/>
        <v>382961.99134050589</v>
      </c>
      <c r="AR39" s="70">
        <f t="shared" si="22"/>
        <v>86941.697984598577</v>
      </c>
      <c r="AS39" s="70">
        <f t="shared" si="22"/>
        <v>93094.116801242722</v>
      </c>
      <c r="AT39" s="70">
        <f t="shared" si="22"/>
        <v>110355.25341582444</v>
      </c>
      <c r="AU39" s="70">
        <f t="shared" si="22"/>
        <v>131766.46805566634</v>
      </c>
      <c r="AV39" s="70">
        <f t="shared" si="22"/>
        <v>144238.64155378312</v>
      </c>
      <c r="AW39" s="70">
        <f t="shared" ref="AW39" si="23">AW27*AW36</f>
        <v>154095.62261787624</v>
      </c>
      <c r="AX39" s="70">
        <f t="shared" si="22"/>
        <v>163132.66260841134</v>
      </c>
      <c r="AY39" s="70">
        <f t="shared" si="22"/>
        <v>168758.97899086913</v>
      </c>
      <c r="AZ39" s="70">
        <f t="shared" si="22"/>
        <v>0</v>
      </c>
      <c r="BA39" s="70">
        <f t="shared" si="22"/>
        <v>0</v>
      </c>
      <c r="BB39" s="70">
        <f t="shared" si="22"/>
        <v>0</v>
      </c>
      <c r="BC39" s="70">
        <f t="shared" si="22"/>
        <v>0</v>
      </c>
      <c r="BD39" s="70">
        <f t="shared" si="22"/>
        <v>0</v>
      </c>
      <c r="BE39" s="70">
        <f t="shared" si="22"/>
        <v>0</v>
      </c>
      <c r="BF39" s="70">
        <f t="shared" si="22"/>
        <v>0</v>
      </c>
      <c r="BG39" s="70">
        <f t="shared" si="22"/>
        <v>0</v>
      </c>
      <c r="BH39" s="70">
        <f t="shared" si="22"/>
        <v>0</v>
      </c>
      <c r="BI39" s="70">
        <f t="shared" si="22"/>
        <v>0</v>
      </c>
    </row>
    <row r="40" spans="1:61">
      <c r="D40" s="71">
        <v>22</v>
      </c>
      <c r="E40" s="91" t="s">
        <v>62</v>
      </c>
      <c r="F40" s="71"/>
      <c r="G40" s="69">
        <f>SUM(G38:G39)</f>
        <v>15192.109894799491</v>
      </c>
      <c r="H40" s="69">
        <f>SUM(H38:H39)</f>
        <v>513528.37370756775</v>
      </c>
      <c r="I40" s="69">
        <f>SUM(I38:I39)</f>
        <v>3973754.2382274568</v>
      </c>
      <c r="J40" s="69">
        <f>SUM(J38:J39)</f>
        <v>1528519.3022849686</v>
      </c>
      <c r="K40" s="69">
        <f>SUM(K38:K39)</f>
        <v>0</v>
      </c>
      <c r="L40" s="69">
        <f>SUM(G40:K40)</f>
        <v>6030994.0241147932</v>
      </c>
      <c r="M40" s="69"/>
      <c r="N40" s="70">
        <f>SUM(N38:N39)</f>
        <v>45.212617475138103</v>
      </c>
      <c r="O40" s="70">
        <f t="shared" ref="O40:BI40" si="24">SUM(O38:O39)</f>
        <v>90.425234950276206</v>
      </c>
      <c r="P40" s="70">
        <f t="shared" si="24"/>
        <v>101.29541133479859</v>
      </c>
      <c r="Q40" s="70">
        <f t="shared" si="24"/>
        <v>332.4272863013216</v>
      </c>
      <c r="R40" s="70">
        <f t="shared" si="24"/>
        <v>724.37389376167334</v>
      </c>
      <c r="S40" s="70">
        <f t="shared" si="24"/>
        <v>2656.1957733472709</v>
      </c>
      <c r="T40" s="70">
        <f t="shared" si="24"/>
        <v>5087.3517116053144</v>
      </c>
      <c r="U40" s="70">
        <f t="shared" si="24"/>
        <v>6154.8279660236976</v>
      </c>
      <c r="V40" s="70">
        <f t="shared" si="24"/>
        <v>6941.6787669518335</v>
      </c>
      <c r="W40" s="70">
        <f t="shared" si="24"/>
        <v>8774.7546044081973</v>
      </c>
      <c r="X40" s="70">
        <f t="shared" si="24"/>
        <v>11901.441705078778</v>
      </c>
      <c r="Y40" s="70">
        <f t="shared" si="24"/>
        <v>23103.811116035402</v>
      </c>
      <c r="Z40" s="70">
        <f t="shared" si="24"/>
        <v>34580.629752352354</v>
      </c>
      <c r="AA40" s="70">
        <f t="shared" si="24"/>
        <v>38838.026750126031</v>
      </c>
      <c r="AB40" s="70">
        <f t="shared" si="24"/>
        <v>42599.030038633347</v>
      </c>
      <c r="AC40" s="70">
        <f t="shared" si="24"/>
        <v>48848.652494690861</v>
      </c>
      <c r="AD40" s="70">
        <f t="shared" si="24"/>
        <v>61374.063421220431</v>
      </c>
      <c r="AE40" s="70">
        <f t="shared" si="24"/>
        <v>71454.478647757525</v>
      </c>
      <c r="AF40" s="70">
        <f t="shared" si="24"/>
        <v>74292.070909929505</v>
      </c>
      <c r="AG40" s="70">
        <f t="shared" si="24"/>
        <v>90819.735500383496</v>
      </c>
      <c r="AH40" s="70">
        <f t="shared" si="24"/>
        <v>116266.63248973867</v>
      </c>
      <c r="AI40" s="70">
        <f t="shared" si="24"/>
        <v>138527.56800143421</v>
      </c>
      <c r="AJ40" s="70">
        <f t="shared" si="24"/>
        <v>166666.48981876328</v>
      </c>
      <c r="AK40" s="70">
        <f t="shared" si="24"/>
        <v>233656.8337025065</v>
      </c>
      <c r="AL40" s="70">
        <f t="shared" si="24"/>
        <v>318152.80483543151</v>
      </c>
      <c r="AM40" s="70">
        <f t="shared" si="24"/>
        <v>392846.14024931635</v>
      </c>
      <c r="AN40" s="70">
        <f t="shared" si="24"/>
        <v>464171.81857147691</v>
      </c>
      <c r="AO40" s="70">
        <f t="shared" si="24"/>
        <v>541124.54697005288</v>
      </c>
      <c r="AP40" s="70">
        <f t="shared" si="24"/>
        <v>615861.94639287284</v>
      </c>
      <c r="AQ40" s="70">
        <f t="shared" si="24"/>
        <v>671022.39694953151</v>
      </c>
      <c r="AR40" s="70">
        <f t="shared" si="24"/>
        <v>152338.42494989396</v>
      </c>
      <c r="AS40" s="70">
        <f t="shared" si="24"/>
        <v>163118.6352964378</v>
      </c>
      <c r="AT40" s="70">
        <f t="shared" si="24"/>
        <v>193363.43641794496</v>
      </c>
      <c r="AU40" s="70">
        <f t="shared" si="24"/>
        <v>230879.96519652291</v>
      </c>
      <c r="AV40" s="70">
        <f t="shared" si="24"/>
        <v>252733.59021706827</v>
      </c>
      <c r="AW40" s="70">
        <f t="shared" si="24"/>
        <v>270004.89966780937</v>
      </c>
      <c r="AX40" s="70">
        <f t="shared" si="24"/>
        <v>285839.51608640287</v>
      </c>
      <c r="AY40" s="70">
        <f t="shared" si="24"/>
        <v>295697.89469922037</v>
      </c>
      <c r="AZ40" s="70">
        <f t="shared" si="24"/>
        <v>0</v>
      </c>
      <c r="BA40" s="70">
        <f t="shared" si="24"/>
        <v>0</v>
      </c>
      <c r="BB40" s="70">
        <f t="shared" si="24"/>
        <v>0</v>
      </c>
      <c r="BC40" s="70">
        <f t="shared" si="24"/>
        <v>0</v>
      </c>
      <c r="BD40" s="70">
        <f t="shared" si="24"/>
        <v>0</v>
      </c>
      <c r="BE40" s="70">
        <f t="shared" si="24"/>
        <v>0</v>
      </c>
      <c r="BF40" s="70">
        <f t="shared" si="24"/>
        <v>0</v>
      </c>
      <c r="BG40" s="70">
        <f t="shared" si="24"/>
        <v>0</v>
      </c>
      <c r="BH40" s="70">
        <f t="shared" si="24"/>
        <v>0</v>
      </c>
      <c r="BI40" s="70">
        <f t="shared" si="24"/>
        <v>0</v>
      </c>
    </row>
    <row r="42" spans="1:61">
      <c r="D42" s="71">
        <v>23</v>
      </c>
      <c r="E42" s="91" t="s">
        <v>63</v>
      </c>
      <c r="F42" s="71"/>
      <c r="G42" s="69">
        <f t="shared" ref="G42:L42" si="25">G33+G25</f>
        <v>1122654.0571362572</v>
      </c>
      <c r="H42" s="69">
        <f t="shared" si="25"/>
        <v>18309259.501463458</v>
      </c>
      <c r="I42" s="69">
        <f t="shared" si="25"/>
        <v>141091454.62136796</v>
      </c>
      <c r="J42" s="69">
        <f t="shared" si="25"/>
        <v>167451464.49301291</v>
      </c>
      <c r="K42" s="69">
        <f t="shared" si="25"/>
        <v>167510105.59921291</v>
      </c>
      <c r="L42" s="69">
        <f t="shared" si="25"/>
        <v>167510105.59921291</v>
      </c>
      <c r="M42" s="69"/>
      <c r="N42" s="70">
        <f t="shared" ref="N42:BI42" si="26">N33+N25</f>
        <v>15449.1638663625</v>
      </c>
      <c r="O42" s="70">
        <f t="shared" si="26"/>
        <v>15539.589101312777</v>
      </c>
      <c r="P42" s="70">
        <f t="shared" si="26"/>
        <v>19174.376312647575</v>
      </c>
      <c r="Q42" s="70">
        <f t="shared" si="26"/>
        <v>94748.546426463887</v>
      </c>
      <c r="R42" s="70">
        <f t="shared" si="26"/>
        <v>153494.58683558556</v>
      </c>
      <c r="S42" s="70">
        <f t="shared" si="26"/>
        <v>756784.43759055273</v>
      </c>
      <c r="T42" s="70">
        <f t="shared" si="26"/>
        <v>986652.39768344304</v>
      </c>
      <c r="U42" s="70">
        <f t="shared" si="26"/>
        <v>1122608.8445187819</v>
      </c>
      <c r="V42" s="70">
        <f t="shared" si="26"/>
        <v>1256306.384270126</v>
      </c>
      <c r="W42" s="70">
        <f t="shared" si="26"/>
        <v>1750804.4397990818</v>
      </c>
      <c r="X42" s="70">
        <f t="shared" si="26"/>
        <v>2327822.9163883706</v>
      </c>
      <c r="Y42" s="70">
        <f t="shared" si="26"/>
        <v>5589859.5279021887</v>
      </c>
      <c r="Z42" s="70">
        <f t="shared" si="26"/>
        <v>6260931.8297487507</v>
      </c>
      <c r="AA42" s="70">
        <f t="shared" si="26"/>
        <v>7048870.6537442012</v>
      </c>
      <c r="AB42" s="70">
        <f t="shared" si="26"/>
        <v>7549828.6944597596</v>
      </c>
      <c r="AC42" s="70">
        <f t="shared" si="26"/>
        <v>9190617.9938367996</v>
      </c>
      <c r="AD42" s="70">
        <f t="shared" si="26"/>
        <v>11842290.475004571</v>
      </c>
      <c r="AE42" s="70">
        <f t="shared" si="26"/>
        <v>12645179.073368685</v>
      </c>
      <c r="AF42" s="70">
        <f t="shared" si="26"/>
        <v>12814734.126202026</v>
      </c>
      <c r="AG42" s="70">
        <f t="shared" si="26"/>
        <v>18309214.288845982</v>
      </c>
      <c r="AH42" s="70">
        <f t="shared" si="26"/>
        <v>21535392.745785721</v>
      </c>
      <c r="AI42" s="70">
        <f t="shared" si="26"/>
        <v>25938043.030962244</v>
      </c>
      <c r="AJ42" s="70">
        <f t="shared" si="26"/>
        <v>46909818.016702086</v>
      </c>
      <c r="AK42" s="70">
        <f t="shared" si="26"/>
        <v>64626861.363959536</v>
      </c>
      <c r="AL42" s="70">
        <f t="shared" si="26"/>
        <v>75866610.638163105</v>
      </c>
      <c r="AM42" s="70">
        <f t="shared" si="26"/>
        <v>90224288.019753009</v>
      </c>
      <c r="AN42" s="70">
        <f t="shared" si="26"/>
        <v>100309940.27941558</v>
      </c>
      <c r="AO42" s="70">
        <f t="shared" si="26"/>
        <v>116596009.27481396</v>
      </c>
      <c r="AP42" s="70">
        <f t="shared" si="26"/>
        <v>125922467.68322933</v>
      </c>
      <c r="AQ42" s="70">
        <f t="shared" si="26"/>
        <v>135499510.90050414</v>
      </c>
      <c r="AR42" s="70">
        <f t="shared" si="26"/>
        <v>138316214.77345404</v>
      </c>
      <c r="AS42" s="70">
        <f t="shared" si="26"/>
        <v>141091409.40875047</v>
      </c>
      <c r="AT42" s="70">
        <f t="shared" si="26"/>
        <v>149477919.46296841</v>
      </c>
      <c r="AU42" s="70">
        <f t="shared" si="26"/>
        <v>154357779.48216492</v>
      </c>
      <c r="AV42" s="70">
        <f t="shared" si="26"/>
        <v>157593772.26118201</v>
      </c>
      <c r="AW42" s="70">
        <f t="shared" si="26"/>
        <v>161307106.80724981</v>
      </c>
      <c r="AX42" s="70">
        <f t="shared" si="26"/>
        <v>165044144.54913622</v>
      </c>
      <c r="AY42" s="70">
        <f t="shared" si="26"/>
        <v>166105825.10379547</v>
      </c>
      <c r="AZ42" s="70">
        <f t="shared" si="26"/>
        <v>166334687.29479548</v>
      </c>
      <c r="BA42" s="70">
        <f t="shared" si="26"/>
        <v>166376624.29479548</v>
      </c>
      <c r="BB42" s="70">
        <f t="shared" si="26"/>
        <v>166778021.29479548</v>
      </c>
      <c r="BC42" s="70">
        <f t="shared" si="26"/>
        <v>166813967.29479548</v>
      </c>
      <c r="BD42" s="70">
        <f t="shared" si="26"/>
        <v>166834164.15399548</v>
      </c>
      <c r="BE42" s="70">
        <f t="shared" si="26"/>
        <v>167451419.28039548</v>
      </c>
      <c r="BF42" s="70">
        <f t="shared" si="26"/>
        <v>167469392.28039548</v>
      </c>
      <c r="BG42" s="70">
        <f t="shared" si="26"/>
        <v>167487365.28039548</v>
      </c>
      <c r="BH42" s="70">
        <f t="shared" si="26"/>
        <v>167510060.38659549</v>
      </c>
      <c r="BI42" s="70">
        <f t="shared" si="26"/>
        <v>167510060.38659549</v>
      </c>
    </row>
    <row r="45" spans="1:61">
      <c r="D45" s="57" t="str">
        <f>+D1</f>
        <v>Equitrans, L.P,</v>
      </c>
      <c r="E45" s="57"/>
      <c r="F45" s="57"/>
    </row>
    <row r="46" spans="1:61">
      <c r="D46" s="116" t="str">
        <f>$D$2</f>
        <v>Ohio Valley Connector (OVCX) Project</v>
      </c>
      <c r="E46" s="116"/>
      <c r="F46" s="116"/>
      <c r="G46" s="48"/>
      <c r="H46" s="48"/>
      <c r="I46" s="48"/>
      <c r="J46" s="48"/>
      <c r="K46" s="48"/>
      <c r="L46" s="48"/>
      <c r="M46" s="48"/>
      <c r="N46" s="50"/>
      <c r="O46" s="50"/>
      <c r="P46" s="50"/>
      <c r="T46" s="114"/>
      <c r="U46" s="114"/>
      <c r="V46" s="114"/>
      <c r="Y46" s="50"/>
      <c r="Z46" s="50"/>
      <c r="AA46" s="50"/>
      <c r="AB46" s="50"/>
      <c r="AC46" s="50"/>
      <c r="AD46" s="50"/>
      <c r="AE46" s="50"/>
      <c r="AF46" s="97"/>
      <c r="AG46" s="97"/>
      <c r="AH46" s="97"/>
      <c r="AI46" s="50"/>
      <c r="AJ46" s="50"/>
      <c r="AK46" s="50"/>
      <c r="AL46" s="50"/>
      <c r="AM46" s="50"/>
      <c r="AN46" s="50"/>
      <c r="AO46" s="50"/>
      <c r="AP46" s="50"/>
      <c r="AQ46" s="50"/>
      <c r="AR46" s="97"/>
      <c r="AS46" s="97"/>
      <c r="AT46" s="97"/>
      <c r="AU46" s="52"/>
      <c r="AV46" s="52"/>
      <c r="AW46" s="52"/>
      <c r="AX46" s="52"/>
      <c r="AY46" s="52"/>
      <c r="AZ46" s="52"/>
      <c r="BA46" s="52"/>
      <c r="BB46" s="52"/>
      <c r="BC46" s="52"/>
      <c r="BD46" s="97"/>
      <c r="BE46" s="97"/>
      <c r="BF46" s="97"/>
      <c r="BG46" s="52"/>
      <c r="BH46" s="52"/>
      <c r="BI46" s="52"/>
    </row>
    <row r="47" spans="1:61">
      <c r="D47" s="116" t="str">
        <f>$D$3</f>
        <v>Docket No. CP22-___-000</v>
      </c>
      <c r="E47" s="116"/>
      <c r="F47" s="116"/>
      <c r="G47" s="48"/>
      <c r="H47" s="48"/>
      <c r="I47" s="48"/>
      <c r="J47" s="48"/>
      <c r="K47" s="48"/>
      <c r="L47" s="48"/>
      <c r="M47" s="48"/>
      <c r="N47" s="50"/>
      <c r="O47" s="50"/>
      <c r="P47" s="50"/>
      <c r="T47" s="114"/>
      <c r="U47" s="114"/>
      <c r="V47" s="114"/>
      <c r="Y47" s="50"/>
      <c r="Z47" s="50"/>
      <c r="AA47" s="50"/>
      <c r="AB47" s="50"/>
      <c r="AC47" s="50"/>
      <c r="AD47" s="50"/>
      <c r="AE47" s="50"/>
      <c r="AF47" s="97"/>
      <c r="AG47" s="97"/>
      <c r="AH47" s="97"/>
      <c r="AI47" s="50"/>
      <c r="AJ47" s="50"/>
      <c r="AK47" s="50"/>
      <c r="AL47" s="50"/>
      <c r="AM47" s="50"/>
      <c r="AN47" s="50"/>
      <c r="AO47" s="50"/>
      <c r="AP47" s="50"/>
      <c r="AQ47" s="50"/>
      <c r="AR47" s="97"/>
      <c r="AS47" s="97"/>
      <c r="AT47" s="97"/>
      <c r="AU47" s="52"/>
      <c r="AV47" s="52"/>
      <c r="AW47" s="52"/>
      <c r="AX47" s="52"/>
      <c r="AY47" s="52"/>
      <c r="AZ47" s="52"/>
      <c r="BA47" s="52"/>
      <c r="BB47" s="52"/>
      <c r="BC47" s="52"/>
      <c r="BD47" s="97"/>
      <c r="BE47" s="97"/>
      <c r="BF47" s="97"/>
      <c r="BG47" s="52"/>
      <c r="BH47" s="52"/>
      <c r="BI47" s="52"/>
    </row>
    <row r="48" spans="1:61">
      <c r="D48" s="116" t="str">
        <f>$D$4</f>
        <v>Exhibit K</v>
      </c>
      <c r="E48" s="116"/>
      <c r="F48" s="116"/>
      <c r="G48" s="48"/>
      <c r="H48" s="48"/>
      <c r="I48" s="48"/>
      <c r="J48" s="48"/>
      <c r="K48" s="48"/>
      <c r="L48" s="48"/>
      <c r="M48" s="48"/>
      <c r="N48" s="50"/>
      <c r="O48" s="50"/>
      <c r="P48" s="50"/>
      <c r="T48" s="114"/>
      <c r="U48" s="114"/>
      <c r="V48" s="114"/>
      <c r="Y48" s="50"/>
      <c r="Z48" s="50"/>
      <c r="AA48" s="50"/>
      <c r="AB48" s="50"/>
      <c r="AC48" s="50"/>
      <c r="AD48" s="50"/>
      <c r="AE48" s="50"/>
      <c r="AF48" s="97"/>
      <c r="AG48" s="97"/>
      <c r="AH48" s="97"/>
      <c r="AI48" s="50"/>
      <c r="AJ48" s="50"/>
      <c r="AK48" s="50"/>
      <c r="AL48" s="50"/>
      <c r="AM48" s="50"/>
      <c r="AN48" s="50"/>
      <c r="AO48" s="50"/>
      <c r="AP48" s="50"/>
      <c r="AQ48" s="50"/>
      <c r="AR48" s="97"/>
      <c r="AS48" s="97"/>
      <c r="AT48" s="97"/>
      <c r="AU48" s="52"/>
      <c r="AV48" s="52"/>
      <c r="AW48" s="52"/>
      <c r="AX48" s="52"/>
      <c r="AY48" s="52"/>
      <c r="AZ48" s="52"/>
      <c r="BA48" s="52"/>
      <c r="BB48" s="52"/>
      <c r="BC48" s="52"/>
      <c r="BD48" s="97"/>
      <c r="BE48" s="97"/>
      <c r="BF48" s="97"/>
      <c r="BG48" s="52"/>
      <c r="BH48" s="52"/>
      <c r="BI48" s="52"/>
    </row>
    <row r="49" spans="1:61">
      <c r="D49" s="116" t="str">
        <f>$D$5</f>
        <v>Cost of Facilities</v>
      </c>
      <c r="E49" s="116"/>
      <c r="F49" s="116"/>
      <c r="G49" s="48"/>
      <c r="H49" s="48"/>
      <c r="I49" s="48"/>
      <c r="J49" s="48"/>
      <c r="K49" s="48"/>
      <c r="L49" s="48"/>
      <c r="M49" s="48"/>
      <c r="N49" s="50"/>
      <c r="O49" s="50"/>
      <c r="P49" s="50"/>
      <c r="T49" s="97"/>
      <c r="U49" s="97"/>
      <c r="V49" s="97"/>
      <c r="Y49" s="50"/>
      <c r="Z49" s="50"/>
      <c r="AA49" s="50"/>
      <c r="AB49" s="50"/>
      <c r="AC49" s="50"/>
      <c r="AD49" s="50"/>
      <c r="AE49" s="50"/>
      <c r="AF49" s="97"/>
      <c r="AG49" s="97"/>
      <c r="AH49" s="97"/>
      <c r="AI49" s="50"/>
      <c r="AJ49" s="50"/>
      <c r="AK49" s="50"/>
      <c r="AL49" s="50"/>
      <c r="AM49" s="50"/>
      <c r="AN49" s="50"/>
      <c r="AO49" s="50"/>
      <c r="AP49" s="50"/>
      <c r="AQ49" s="50"/>
      <c r="AR49" s="97"/>
      <c r="AS49" s="97"/>
      <c r="AT49" s="97"/>
      <c r="AU49" s="52"/>
      <c r="AV49" s="52"/>
      <c r="AW49" s="52"/>
      <c r="AX49" s="52"/>
      <c r="AY49" s="52"/>
      <c r="AZ49" s="52"/>
      <c r="BA49" s="52"/>
      <c r="BB49" s="52"/>
      <c r="BC49" s="52"/>
      <c r="BD49" s="97"/>
      <c r="BE49" s="97"/>
      <c r="BF49" s="97"/>
      <c r="BG49" s="52"/>
      <c r="BH49" s="52"/>
      <c r="BI49" s="52"/>
    </row>
    <row r="50" spans="1:61">
      <c r="D50" s="113" t="s">
        <v>64</v>
      </c>
      <c r="E50" s="113"/>
      <c r="F50" s="113"/>
      <c r="G50" s="48"/>
      <c r="H50" s="48"/>
      <c r="I50" s="48"/>
      <c r="J50" s="48"/>
      <c r="K50" s="48"/>
      <c r="L50" s="48"/>
      <c r="M50" s="48"/>
      <c r="N50" s="50"/>
      <c r="O50" s="50"/>
      <c r="P50" s="50"/>
      <c r="T50" s="114"/>
      <c r="U50" s="114"/>
      <c r="V50" s="114"/>
      <c r="Y50" s="50"/>
      <c r="Z50" s="50"/>
      <c r="AA50" s="50"/>
      <c r="AB50" s="50"/>
      <c r="AC50" s="50"/>
      <c r="AD50" s="50"/>
      <c r="AE50" s="50"/>
      <c r="AF50" s="97"/>
      <c r="AG50" s="97"/>
      <c r="AH50" s="97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2"/>
      <c r="AV50" s="52"/>
      <c r="AW50" s="52"/>
      <c r="AX50" s="52"/>
      <c r="AY50" s="52"/>
      <c r="AZ50" s="52"/>
      <c r="BA50" s="52"/>
      <c r="BB50" s="52"/>
      <c r="BC50" s="52"/>
      <c r="BD50" s="97"/>
      <c r="BE50" s="97"/>
      <c r="BF50" s="97"/>
      <c r="BG50" s="52"/>
      <c r="BH50" s="52"/>
      <c r="BI50" s="52"/>
    </row>
    <row r="51" spans="1:61">
      <c r="D51" s="50"/>
      <c r="E51" s="50"/>
      <c r="F51" s="50"/>
      <c r="G51" s="48"/>
      <c r="H51" s="48"/>
      <c r="I51" s="48"/>
      <c r="J51" s="48"/>
      <c r="K51" s="48"/>
      <c r="L51" s="48"/>
      <c r="M51" s="48"/>
      <c r="N51" s="50"/>
      <c r="O51" s="50"/>
      <c r="P51" s="50"/>
      <c r="Q51" s="50"/>
      <c r="R51" s="50"/>
      <c r="S51" s="50"/>
      <c r="T51" s="97"/>
      <c r="U51" s="97"/>
      <c r="V51" s="97"/>
      <c r="W51" s="50"/>
      <c r="X51" s="50"/>
      <c r="Y51" s="50"/>
      <c r="Z51" s="50"/>
      <c r="AA51" s="50"/>
      <c r="AB51" s="50"/>
      <c r="AC51" s="50"/>
      <c r="AD51" s="50"/>
      <c r="AE51" s="50"/>
      <c r="AF51" s="97"/>
      <c r="AG51" s="97"/>
      <c r="AH51" s="97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2"/>
      <c r="AV51" s="52"/>
      <c r="AW51" s="52"/>
      <c r="AX51" s="52"/>
      <c r="AY51" s="52"/>
      <c r="AZ51" s="52"/>
      <c r="BA51" s="52"/>
      <c r="BB51" s="52"/>
      <c r="BC51" s="52"/>
      <c r="BD51" s="97"/>
      <c r="BE51" s="97"/>
      <c r="BF51" s="97"/>
      <c r="BG51" s="52"/>
      <c r="BH51" s="52"/>
      <c r="BI51" s="52"/>
    </row>
    <row r="52" spans="1:61" s="57" customFormat="1">
      <c r="A52" s="103"/>
      <c r="B52" s="109"/>
      <c r="C52" s="102"/>
      <c r="D52" s="55" t="s">
        <v>39</v>
      </c>
      <c r="E52" s="54"/>
      <c r="F52" s="50"/>
      <c r="G52" s="115" t="s">
        <v>40</v>
      </c>
      <c r="H52" s="115"/>
      <c r="I52" s="115"/>
      <c r="J52" s="115"/>
      <c r="K52" s="98"/>
      <c r="L52" s="98"/>
      <c r="M52" s="98"/>
      <c r="N52" s="56" t="str">
        <f>N$10</f>
        <v>Actuals</v>
      </c>
      <c r="O52" s="56" t="str">
        <f t="shared" ref="O52:BI52" si="27">O$10</f>
        <v>Actuals</v>
      </c>
      <c r="P52" s="56" t="str">
        <f t="shared" si="27"/>
        <v>Actuals</v>
      </c>
      <c r="Q52" s="56" t="str">
        <f t="shared" si="27"/>
        <v>Actuals</v>
      </c>
      <c r="R52" s="56" t="str">
        <f t="shared" si="27"/>
        <v>Actuals</v>
      </c>
      <c r="S52" s="56" t="str">
        <f t="shared" si="27"/>
        <v>Forecast</v>
      </c>
      <c r="T52" s="56" t="str">
        <f t="shared" si="27"/>
        <v>Forecast</v>
      </c>
      <c r="U52" s="56" t="str">
        <f t="shared" si="27"/>
        <v>Forecast</v>
      </c>
      <c r="V52" s="56" t="str">
        <f t="shared" si="27"/>
        <v>Forecast</v>
      </c>
      <c r="W52" s="56" t="str">
        <f t="shared" si="27"/>
        <v>Forecast</v>
      </c>
      <c r="X52" s="56" t="str">
        <f t="shared" si="27"/>
        <v>Forecast</v>
      </c>
      <c r="Y52" s="56" t="str">
        <f t="shared" si="27"/>
        <v>Forecast</v>
      </c>
      <c r="Z52" s="56" t="str">
        <f t="shared" si="27"/>
        <v>Forecast</v>
      </c>
      <c r="AA52" s="56" t="str">
        <f t="shared" si="27"/>
        <v>Forecast</v>
      </c>
      <c r="AB52" s="56" t="str">
        <f t="shared" si="27"/>
        <v>Forecast</v>
      </c>
      <c r="AC52" s="56" t="str">
        <f t="shared" si="27"/>
        <v>Forecast</v>
      </c>
      <c r="AD52" s="56" t="str">
        <f t="shared" si="27"/>
        <v>Forecast</v>
      </c>
      <c r="AE52" s="56" t="str">
        <f t="shared" si="27"/>
        <v>Forecast</v>
      </c>
      <c r="AF52" s="56" t="str">
        <f t="shared" si="27"/>
        <v>Forecast</v>
      </c>
      <c r="AG52" s="56" t="str">
        <f t="shared" si="27"/>
        <v>Forecast</v>
      </c>
      <c r="AH52" s="56" t="str">
        <f t="shared" si="27"/>
        <v>Forecast</v>
      </c>
      <c r="AI52" s="56" t="str">
        <f t="shared" si="27"/>
        <v>Forecast</v>
      </c>
      <c r="AJ52" s="56" t="str">
        <f t="shared" si="27"/>
        <v>Forecast</v>
      </c>
      <c r="AK52" s="56" t="str">
        <f t="shared" si="27"/>
        <v>Forecast</v>
      </c>
      <c r="AL52" s="56" t="str">
        <f t="shared" si="27"/>
        <v>Forecast</v>
      </c>
      <c r="AM52" s="56" t="str">
        <f t="shared" si="27"/>
        <v>Forecast</v>
      </c>
      <c r="AN52" s="56" t="str">
        <f t="shared" si="27"/>
        <v>Forecast</v>
      </c>
      <c r="AO52" s="56" t="str">
        <f t="shared" si="27"/>
        <v>Forecast</v>
      </c>
      <c r="AP52" s="56" t="str">
        <f t="shared" si="27"/>
        <v>Forecast</v>
      </c>
      <c r="AQ52" s="56" t="str">
        <f t="shared" si="27"/>
        <v>Forecast</v>
      </c>
      <c r="AR52" s="56" t="str">
        <f t="shared" si="27"/>
        <v>Forecast</v>
      </c>
      <c r="AS52" s="56" t="str">
        <f t="shared" si="27"/>
        <v>Forecast</v>
      </c>
      <c r="AT52" s="56" t="str">
        <f t="shared" si="27"/>
        <v>Forecast</v>
      </c>
      <c r="AU52" s="56" t="str">
        <f t="shared" si="27"/>
        <v>Forecast</v>
      </c>
      <c r="AV52" s="56" t="str">
        <f t="shared" si="27"/>
        <v>Forecast</v>
      </c>
      <c r="AW52" s="56" t="str">
        <f t="shared" si="27"/>
        <v>Forecast</v>
      </c>
      <c r="AX52" s="56" t="str">
        <f t="shared" si="27"/>
        <v>Forecast</v>
      </c>
      <c r="AY52" s="56" t="str">
        <f t="shared" si="27"/>
        <v>Forecast</v>
      </c>
      <c r="AZ52" s="56" t="str">
        <f t="shared" si="27"/>
        <v>Forecast</v>
      </c>
      <c r="BA52" s="56" t="str">
        <f t="shared" si="27"/>
        <v>Forecast</v>
      </c>
      <c r="BB52" s="56" t="str">
        <f t="shared" si="27"/>
        <v>Forecast</v>
      </c>
      <c r="BC52" s="56" t="str">
        <f t="shared" si="27"/>
        <v>Forecast</v>
      </c>
      <c r="BD52" s="56" t="str">
        <f t="shared" si="27"/>
        <v>Forecast</v>
      </c>
      <c r="BE52" s="56" t="str">
        <f t="shared" si="27"/>
        <v>Forecast</v>
      </c>
      <c r="BF52" s="56" t="str">
        <f t="shared" si="27"/>
        <v>Forecast</v>
      </c>
      <c r="BG52" s="56" t="str">
        <f t="shared" si="27"/>
        <v>Forecast</v>
      </c>
      <c r="BH52" s="56" t="str">
        <f t="shared" si="27"/>
        <v>Forecast</v>
      </c>
      <c r="BI52" s="56" t="str">
        <f t="shared" si="27"/>
        <v>Forecast</v>
      </c>
    </row>
    <row r="53" spans="1:61" s="62" customFormat="1">
      <c r="A53" s="110" t="s">
        <v>65</v>
      </c>
      <c r="B53" s="104" t="s">
        <v>43</v>
      </c>
      <c r="C53" s="105"/>
      <c r="D53" s="58" t="s">
        <v>44</v>
      </c>
      <c r="E53" s="59" t="s">
        <v>45</v>
      </c>
      <c r="F53" s="59" t="s">
        <v>46</v>
      </c>
      <c r="G53" s="60">
        <v>2021</v>
      </c>
      <c r="H53" s="60">
        <v>2022</v>
      </c>
      <c r="I53" s="60">
        <v>2023</v>
      </c>
      <c r="J53" s="60">
        <v>2024</v>
      </c>
      <c r="K53" s="60">
        <v>2025</v>
      </c>
      <c r="L53" s="60" t="s">
        <v>47</v>
      </c>
      <c r="M53" s="60"/>
      <c r="N53" s="61">
        <v>44317</v>
      </c>
      <c r="O53" s="61">
        <f>EOMONTH(N53,1)</f>
        <v>44377</v>
      </c>
      <c r="P53" s="61">
        <f t="shared" ref="P53:BI53" si="28">EOMONTH(O53,1)</f>
        <v>44408</v>
      </c>
      <c r="Q53" s="61">
        <f t="shared" si="28"/>
        <v>44439</v>
      </c>
      <c r="R53" s="61">
        <f t="shared" si="28"/>
        <v>44469</v>
      </c>
      <c r="S53" s="61">
        <f t="shared" si="28"/>
        <v>44500</v>
      </c>
      <c r="T53" s="61">
        <f t="shared" si="28"/>
        <v>44530</v>
      </c>
      <c r="U53" s="61">
        <f t="shared" si="28"/>
        <v>44561</v>
      </c>
      <c r="V53" s="61">
        <f t="shared" si="28"/>
        <v>44592</v>
      </c>
      <c r="W53" s="61">
        <f t="shared" si="28"/>
        <v>44620</v>
      </c>
      <c r="X53" s="61">
        <f t="shared" si="28"/>
        <v>44651</v>
      </c>
      <c r="Y53" s="61">
        <f t="shared" si="28"/>
        <v>44681</v>
      </c>
      <c r="Z53" s="61">
        <f t="shared" si="28"/>
        <v>44712</v>
      </c>
      <c r="AA53" s="61">
        <f t="shared" si="28"/>
        <v>44742</v>
      </c>
      <c r="AB53" s="61">
        <f t="shared" si="28"/>
        <v>44773</v>
      </c>
      <c r="AC53" s="61">
        <f t="shared" si="28"/>
        <v>44804</v>
      </c>
      <c r="AD53" s="61">
        <f t="shared" si="28"/>
        <v>44834</v>
      </c>
      <c r="AE53" s="61">
        <f t="shared" si="28"/>
        <v>44865</v>
      </c>
      <c r="AF53" s="61">
        <f t="shared" si="28"/>
        <v>44895</v>
      </c>
      <c r="AG53" s="61">
        <f t="shared" si="28"/>
        <v>44926</v>
      </c>
      <c r="AH53" s="61">
        <f t="shared" si="28"/>
        <v>44957</v>
      </c>
      <c r="AI53" s="61">
        <f t="shared" si="28"/>
        <v>44985</v>
      </c>
      <c r="AJ53" s="61">
        <f t="shared" si="28"/>
        <v>45016</v>
      </c>
      <c r="AK53" s="61">
        <f t="shared" si="28"/>
        <v>45046</v>
      </c>
      <c r="AL53" s="61">
        <f t="shared" si="28"/>
        <v>45077</v>
      </c>
      <c r="AM53" s="61">
        <f t="shared" si="28"/>
        <v>45107</v>
      </c>
      <c r="AN53" s="61">
        <f t="shared" si="28"/>
        <v>45138</v>
      </c>
      <c r="AO53" s="61">
        <f t="shared" si="28"/>
        <v>45169</v>
      </c>
      <c r="AP53" s="61">
        <f t="shared" si="28"/>
        <v>45199</v>
      </c>
      <c r="AQ53" s="61">
        <f t="shared" si="28"/>
        <v>45230</v>
      </c>
      <c r="AR53" s="61">
        <f t="shared" si="28"/>
        <v>45260</v>
      </c>
      <c r="AS53" s="61">
        <f t="shared" si="28"/>
        <v>45291</v>
      </c>
      <c r="AT53" s="61">
        <f t="shared" si="28"/>
        <v>45322</v>
      </c>
      <c r="AU53" s="61">
        <f t="shared" si="28"/>
        <v>45351</v>
      </c>
      <c r="AV53" s="61">
        <f t="shared" si="28"/>
        <v>45382</v>
      </c>
      <c r="AW53" s="61">
        <f t="shared" si="28"/>
        <v>45412</v>
      </c>
      <c r="AX53" s="61">
        <f t="shared" si="28"/>
        <v>45443</v>
      </c>
      <c r="AY53" s="61">
        <f t="shared" si="28"/>
        <v>45473</v>
      </c>
      <c r="AZ53" s="61">
        <f t="shared" si="28"/>
        <v>45504</v>
      </c>
      <c r="BA53" s="61">
        <f t="shared" si="28"/>
        <v>45535</v>
      </c>
      <c r="BB53" s="61">
        <f t="shared" si="28"/>
        <v>45565</v>
      </c>
      <c r="BC53" s="61">
        <f t="shared" si="28"/>
        <v>45596</v>
      </c>
      <c r="BD53" s="61">
        <f t="shared" si="28"/>
        <v>45626</v>
      </c>
      <c r="BE53" s="61">
        <f t="shared" si="28"/>
        <v>45657</v>
      </c>
      <c r="BF53" s="61">
        <f t="shared" si="28"/>
        <v>45688</v>
      </c>
      <c r="BG53" s="61">
        <f t="shared" si="28"/>
        <v>45716</v>
      </c>
      <c r="BH53" s="61">
        <f t="shared" si="28"/>
        <v>45747</v>
      </c>
      <c r="BI53" s="61">
        <f t="shared" si="28"/>
        <v>45777</v>
      </c>
    </row>
    <row r="54" spans="1:61">
      <c r="D54" s="63"/>
      <c r="E54" s="64"/>
      <c r="F54" s="64"/>
      <c r="G54" s="65"/>
      <c r="H54" s="65"/>
      <c r="I54" s="65"/>
      <c r="J54" s="65"/>
      <c r="K54" s="65"/>
      <c r="L54" s="65"/>
      <c r="M54" s="65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94" t="s">
        <v>66</v>
      </c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</row>
    <row r="55" spans="1:61">
      <c r="A55" s="100">
        <v>124500103</v>
      </c>
      <c r="B55" s="101">
        <v>4</v>
      </c>
      <c r="D55" s="67">
        <v>1</v>
      </c>
      <c r="E55" s="68" t="s">
        <v>14</v>
      </c>
      <c r="F55" s="68"/>
      <c r="G55" s="69">
        <f t="shared" ref="G55:J64" si="29">SUMIF($N$8:$BI$8,G$11,$N55:$BI55)</f>
        <v>8000</v>
      </c>
      <c r="H55" s="69">
        <f t="shared" si="29"/>
        <v>1515774</v>
      </c>
      <c r="I55" s="69">
        <f t="shared" si="29"/>
        <v>0</v>
      </c>
      <c r="J55" s="69">
        <f t="shared" si="29"/>
        <v>0</v>
      </c>
      <c r="K55" s="69">
        <f t="shared" ref="K55:K64" si="30">SUMIF($N$8:$BI$8,K$11,$N55:$BI55)</f>
        <v>0</v>
      </c>
      <c r="L55" s="69">
        <f>SUM(G55:K55)</f>
        <v>1523774</v>
      </c>
      <c r="M55" s="69"/>
      <c r="N55" s="70"/>
      <c r="O55" s="70"/>
      <c r="P55" s="70"/>
      <c r="Q55" s="70"/>
      <c r="R55" s="70"/>
      <c r="S55" s="70"/>
      <c r="T55" s="70"/>
      <c r="U55" s="70">
        <v>8000</v>
      </c>
      <c r="V55" s="70">
        <v>77721</v>
      </c>
      <c r="W55" s="70">
        <v>321452</v>
      </c>
      <c r="X55" s="70">
        <v>321452</v>
      </c>
      <c r="Y55" s="70">
        <v>321452</v>
      </c>
      <c r="Z55" s="70">
        <v>321452</v>
      </c>
      <c r="AA55" s="70">
        <v>66525</v>
      </c>
      <c r="AB55" s="70"/>
      <c r="AC55" s="70">
        <v>42860</v>
      </c>
      <c r="AD55" s="70">
        <v>42860</v>
      </c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</row>
    <row r="56" spans="1:61">
      <c r="A56" s="100">
        <v>124500103</v>
      </c>
      <c r="B56" s="106" t="s">
        <v>48</v>
      </c>
      <c r="C56" s="107"/>
      <c r="D56" s="67">
        <v>2</v>
      </c>
      <c r="E56" s="68" t="s">
        <v>15</v>
      </c>
      <c r="F56" s="68"/>
      <c r="G56" s="69">
        <f t="shared" si="29"/>
        <v>298299</v>
      </c>
      <c r="H56" s="69">
        <f t="shared" si="29"/>
        <v>30459</v>
      </c>
      <c r="I56" s="69">
        <f t="shared" si="29"/>
        <v>0</v>
      </c>
      <c r="J56" s="69">
        <f t="shared" si="29"/>
        <v>0</v>
      </c>
      <c r="K56" s="69">
        <f t="shared" si="30"/>
        <v>0</v>
      </c>
      <c r="L56" s="69">
        <f t="shared" ref="L56:L64" si="31">SUM(G56:K56)</f>
        <v>328758</v>
      </c>
      <c r="M56" s="69"/>
      <c r="N56" s="70">
        <v>12885</v>
      </c>
      <c r="O56" s="70"/>
      <c r="P56" s="70"/>
      <c r="Q56" s="70">
        <f>22293+31976</f>
        <v>54269</v>
      </c>
      <c r="R56" s="70">
        <f>15876+2577</f>
        <v>18453</v>
      </c>
      <c r="S56" s="70">
        <f>150000+31320</f>
        <v>181320</v>
      </c>
      <c r="T56" s="70">
        <v>16094</v>
      </c>
      <c r="U56" s="70">
        <v>15278</v>
      </c>
      <c r="V56" s="70"/>
      <c r="W56" s="70">
        <v>13155</v>
      </c>
      <c r="X56" s="70"/>
      <c r="Y56" s="70">
        <v>17304</v>
      </c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</row>
    <row r="57" spans="1:61">
      <c r="A57" s="100">
        <v>124500103</v>
      </c>
      <c r="B57" s="101">
        <v>1</v>
      </c>
      <c r="D57" s="67">
        <v>3</v>
      </c>
      <c r="E57" s="68" t="s">
        <v>16</v>
      </c>
      <c r="F57" s="68"/>
      <c r="G57" s="69">
        <f t="shared" si="29"/>
        <v>0</v>
      </c>
      <c r="H57" s="69">
        <f t="shared" si="29"/>
        <v>300000</v>
      </c>
      <c r="I57" s="69">
        <f t="shared" si="29"/>
        <v>3234208</v>
      </c>
      <c r="J57" s="69">
        <f t="shared" si="29"/>
        <v>0</v>
      </c>
      <c r="K57" s="69">
        <f t="shared" si="30"/>
        <v>0</v>
      </c>
      <c r="L57" s="69">
        <f t="shared" si="31"/>
        <v>3534208</v>
      </c>
      <c r="M57" s="69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>
        <v>300000</v>
      </c>
      <c r="AF57" s="70"/>
      <c r="AG57" s="70"/>
      <c r="AH57" s="70"/>
      <c r="AI57" s="70"/>
      <c r="AJ57" s="70"/>
      <c r="AK57" s="70">
        <v>3234208</v>
      </c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</row>
    <row r="58" spans="1:61">
      <c r="A58" s="100">
        <v>124500103</v>
      </c>
      <c r="B58" s="101" t="s">
        <v>49</v>
      </c>
      <c r="D58" s="67">
        <v>4</v>
      </c>
      <c r="E58" s="68" t="s">
        <v>17</v>
      </c>
      <c r="F58" s="68"/>
      <c r="G58" s="69">
        <f t="shared" si="29"/>
        <v>0</v>
      </c>
      <c r="H58" s="69">
        <f t="shared" si="29"/>
        <v>0</v>
      </c>
      <c r="I58" s="69">
        <f t="shared" si="29"/>
        <v>10463255</v>
      </c>
      <c r="J58" s="69">
        <f t="shared" si="29"/>
        <v>0</v>
      </c>
      <c r="K58" s="69">
        <f t="shared" si="30"/>
        <v>0</v>
      </c>
      <c r="L58" s="69">
        <f t="shared" si="31"/>
        <v>10463255</v>
      </c>
      <c r="M58" s="69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>
        <v>300000</v>
      </c>
      <c r="AL58" s="70">
        <v>1500000</v>
      </c>
      <c r="AM58" s="70">
        <v>1663255</v>
      </c>
      <c r="AN58" s="70">
        <v>2000000</v>
      </c>
      <c r="AO58" s="70">
        <v>2000000</v>
      </c>
      <c r="AP58" s="70">
        <v>2000000</v>
      </c>
      <c r="AQ58" s="70">
        <v>1000000</v>
      </c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</row>
    <row r="59" spans="1:61">
      <c r="A59" s="100">
        <v>124500103</v>
      </c>
      <c r="B59" s="101">
        <v>6.1</v>
      </c>
      <c r="D59" s="67">
        <v>5</v>
      </c>
      <c r="E59" s="68" t="s">
        <v>18</v>
      </c>
      <c r="F59" s="68"/>
      <c r="G59" s="69">
        <f t="shared" si="29"/>
        <v>0</v>
      </c>
      <c r="H59" s="69">
        <f t="shared" si="29"/>
        <v>0</v>
      </c>
      <c r="I59" s="69">
        <f t="shared" si="29"/>
        <v>1462084</v>
      </c>
      <c r="J59" s="69">
        <f t="shared" si="29"/>
        <v>142959</v>
      </c>
      <c r="K59" s="69">
        <f t="shared" si="30"/>
        <v>0</v>
      </c>
      <c r="L59" s="69">
        <f t="shared" si="31"/>
        <v>1605043</v>
      </c>
      <c r="M59" s="69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>
        <v>50000</v>
      </c>
      <c r="AK59" s="70">
        <v>120000</v>
      </c>
      <c r="AL59" s="70">
        <v>200000</v>
      </c>
      <c r="AM59" s="70">
        <v>200000</v>
      </c>
      <c r="AN59" s="70">
        <v>200000</v>
      </c>
      <c r="AO59" s="70">
        <v>201902</v>
      </c>
      <c r="AP59" s="70">
        <v>170000</v>
      </c>
      <c r="AQ59" s="70">
        <v>120182</v>
      </c>
      <c r="AR59" s="70">
        <v>120000</v>
      </c>
      <c r="AS59" s="70">
        <v>80000</v>
      </c>
      <c r="AT59" s="70">
        <v>50000</v>
      </c>
      <c r="AU59" s="70">
        <v>41717</v>
      </c>
      <c r="AV59" s="70">
        <v>31242</v>
      </c>
      <c r="AW59" s="70">
        <v>10000</v>
      </c>
      <c r="AX59" s="70">
        <v>10000</v>
      </c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</row>
    <row r="60" spans="1:61">
      <c r="A60" s="100">
        <v>124500103</v>
      </c>
      <c r="B60" s="101" t="s">
        <v>50</v>
      </c>
      <c r="D60" s="67">
        <v>6</v>
      </c>
      <c r="E60" s="68" t="s">
        <v>19</v>
      </c>
      <c r="F60" s="68"/>
      <c r="G60" s="69">
        <f t="shared" si="29"/>
        <v>57484</v>
      </c>
      <c r="H60" s="69">
        <f t="shared" si="29"/>
        <v>78462</v>
      </c>
      <c r="I60" s="69">
        <f t="shared" si="29"/>
        <v>505880</v>
      </c>
      <c r="J60" s="69">
        <f t="shared" si="29"/>
        <v>0</v>
      </c>
      <c r="K60" s="69">
        <f t="shared" si="30"/>
        <v>0</v>
      </c>
      <c r="L60" s="69">
        <f t="shared" si="31"/>
        <v>641826</v>
      </c>
      <c r="M60" s="69"/>
      <c r="N60" s="70"/>
      <c r="O60" s="70"/>
      <c r="P60" s="70"/>
      <c r="Q60" s="70">
        <f>1770+79</f>
        <v>1849</v>
      </c>
      <c r="R60" s="70">
        <v>10635</v>
      </c>
      <c r="S60" s="70">
        <v>15000</v>
      </c>
      <c r="T60" s="70">
        <v>15000</v>
      </c>
      <c r="U60" s="70">
        <v>15000</v>
      </c>
      <c r="V60" s="70">
        <v>8000</v>
      </c>
      <c r="W60" s="70">
        <v>8000</v>
      </c>
      <c r="X60" s="70">
        <v>8000</v>
      </c>
      <c r="Y60" s="70"/>
      <c r="Z60" s="70"/>
      <c r="AA60" s="70">
        <v>3365</v>
      </c>
      <c r="AB60" s="70">
        <v>16810</v>
      </c>
      <c r="AC60" s="70">
        <v>11429</v>
      </c>
      <c r="AD60" s="70"/>
      <c r="AE60" s="70">
        <v>11429</v>
      </c>
      <c r="AF60" s="70"/>
      <c r="AG60" s="70">
        <v>11429</v>
      </c>
      <c r="AH60" s="70"/>
      <c r="AI60" s="70"/>
      <c r="AJ60" s="70"/>
      <c r="AK60" s="70">
        <f>50000+30000</f>
        <v>80000</v>
      </c>
      <c r="AL60" s="70">
        <v>30000</v>
      </c>
      <c r="AM60" s="70">
        <v>30000</v>
      </c>
      <c r="AN60" s="70">
        <v>80000</v>
      </c>
      <c r="AO60" s="70">
        <v>27328</v>
      </c>
      <c r="AP60" s="70">
        <v>50000</v>
      </c>
      <c r="AQ60" s="70">
        <v>208552</v>
      </c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</row>
    <row r="61" spans="1:61">
      <c r="A61" s="100">
        <v>124500103</v>
      </c>
      <c r="B61" s="101">
        <v>7</v>
      </c>
      <c r="D61" s="67">
        <v>7</v>
      </c>
      <c r="E61" s="68" t="s">
        <v>20</v>
      </c>
      <c r="F61" s="71"/>
      <c r="G61" s="69">
        <f t="shared" si="29"/>
        <v>0</v>
      </c>
      <c r="H61" s="69">
        <f t="shared" si="29"/>
        <v>139492</v>
      </c>
      <c r="I61" s="69">
        <f t="shared" si="29"/>
        <v>1169245</v>
      </c>
      <c r="J61" s="69">
        <f t="shared" si="29"/>
        <v>500000</v>
      </c>
      <c r="K61" s="69">
        <f t="shared" si="30"/>
        <v>0</v>
      </c>
      <c r="L61" s="69">
        <f t="shared" si="31"/>
        <v>1808737</v>
      </c>
      <c r="M61" s="69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>
        <v>20000</v>
      </c>
      <c r="Y61" s="70"/>
      <c r="Z61" s="70"/>
      <c r="AA61" s="70">
        <v>20000</v>
      </c>
      <c r="AB61" s="70">
        <v>20000</v>
      </c>
      <c r="AC61" s="70">
        <v>20000</v>
      </c>
      <c r="AD61" s="70">
        <v>20000</v>
      </c>
      <c r="AE61" s="70"/>
      <c r="AF61" s="70">
        <v>19492</v>
      </c>
      <c r="AG61" s="70">
        <v>20000</v>
      </c>
      <c r="AH61" s="70"/>
      <c r="AI61" s="70"/>
      <c r="AJ61" s="70">
        <v>50000</v>
      </c>
      <c r="AK61" s="70">
        <v>100000</v>
      </c>
      <c r="AL61" s="70"/>
      <c r="AM61" s="70">
        <v>200000</v>
      </c>
      <c r="AN61" s="70"/>
      <c r="AO61" s="70">
        <v>200000</v>
      </c>
      <c r="AP61" s="70"/>
      <c r="AQ61" s="70">
        <v>300000</v>
      </c>
      <c r="AR61" s="70">
        <v>19245</v>
      </c>
      <c r="AS61" s="70">
        <v>300000</v>
      </c>
      <c r="AT61" s="70"/>
      <c r="AU61" s="70"/>
      <c r="AV61" s="70">
        <v>200000</v>
      </c>
      <c r="AW61" s="70">
        <v>200000</v>
      </c>
      <c r="AX61" s="70">
        <v>100000</v>
      </c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</row>
    <row r="62" spans="1:61">
      <c r="A62" s="100">
        <v>124500103</v>
      </c>
      <c r="B62" s="101">
        <v>2.5</v>
      </c>
      <c r="D62" s="67">
        <v>8</v>
      </c>
      <c r="E62" s="68" t="s">
        <v>21</v>
      </c>
      <c r="F62" s="71"/>
      <c r="G62" s="69">
        <f t="shared" si="29"/>
        <v>0</v>
      </c>
      <c r="H62" s="69">
        <f t="shared" si="29"/>
        <v>0</v>
      </c>
      <c r="I62" s="69">
        <f t="shared" si="29"/>
        <v>1225</v>
      </c>
      <c r="J62" s="69">
        <f t="shared" si="29"/>
        <v>0</v>
      </c>
      <c r="K62" s="69">
        <f t="shared" si="30"/>
        <v>0</v>
      </c>
      <c r="L62" s="69">
        <f t="shared" si="31"/>
        <v>1225</v>
      </c>
      <c r="M62" s="69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>
        <f>437.5*2.8</f>
        <v>1225</v>
      </c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</row>
    <row r="63" spans="1:61">
      <c r="A63" s="100">
        <v>124500103</v>
      </c>
      <c r="B63" s="101">
        <v>9</v>
      </c>
      <c r="D63" s="67">
        <v>9</v>
      </c>
      <c r="E63" s="68" t="s">
        <v>22</v>
      </c>
      <c r="F63" s="68"/>
      <c r="G63" s="69">
        <f t="shared" si="29"/>
        <v>72101.790600000008</v>
      </c>
      <c r="H63" s="69">
        <f t="shared" si="29"/>
        <v>409121.86339999997</v>
      </c>
      <c r="I63" s="69">
        <f t="shared" si="29"/>
        <v>3336874.7853999999</v>
      </c>
      <c r="J63" s="69">
        <f t="shared" si="29"/>
        <v>127434.47379999999</v>
      </c>
      <c r="K63" s="69">
        <f t="shared" si="30"/>
        <v>0</v>
      </c>
      <c r="L63" s="69">
        <f t="shared" si="31"/>
        <v>3945532.9131999998</v>
      </c>
      <c r="M63" s="69"/>
      <c r="N63" s="70">
        <f>SUM(N55:N62)*0.1982</f>
        <v>2553.8069999999998</v>
      </c>
      <c r="O63" s="70">
        <f t="shared" ref="O63:AX63" si="32">SUM(O55:O62)*0.1982</f>
        <v>0</v>
      </c>
      <c r="P63" s="70">
        <f t="shared" si="32"/>
        <v>0</v>
      </c>
      <c r="Q63" s="70">
        <f t="shared" si="32"/>
        <v>11122.587599999999</v>
      </c>
      <c r="R63" s="70">
        <f t="shared" si="32"/>
        <v>5765.2415999999994</v>
      </c>
      <c r="S63" s="70">
        <f t="shared" si="32"/>
        <v>38910.623999999996</v>
      </c>
      <c r="T63" s="70">
        <f t="shared" si="32"/>
        <v>6162.8307999999997</v>
      </c>
      <c r="U63" s="70">
        <f t="shared" si="32"/>
        <v>7586.6995999999999</v>
      </c>
      <c r="V63" s="70">
        <f t="shared" si="32"/>
        <v>16989.9022</v>
      </c>
      <c r="W63" s="70">
        <f t="shared" si="32"/>
        <v>67904.707399999999</v>
      </c>
      <c r="X63" s="70">
        <f t="shared" si="32"/>
        <v>69261.386399999988</v>
      </c>
      <c r="Y63" s="70">
        <f t="shared" si="32"/>
        <v>67141.439199999993</v>
      </c>
      <c r="Z63" s="70">
        <f t="shared" si="32"/>
        <v>63711.786399999997</v>
      </c>
      <c r="AA63" s="70">
        <f t="shared" si="32"/>
        <v>17816.198</v>
      </c>
      <c r="AB63" s="70">
        <f t="shared" si="32"/>
        <v>7295.7419999999993</v>
      </c>
      <c r="AC63" s="70">
        <f t="shared" si="32"/>
        <v>14724.0798</v>
      </c>
      <c r="AD63" s="70">
        <f t="shared" si="32"/>
        <v>12458.851999999999</v>
      </c>
      <c r="AE63" s="70">
        <f t="shared" si="32"/>
        <v>61725.227799999993</v>
      </c>
      <c r="AF63" s="70">
        <f t="shared" si="32"/>
        <v>3863.3143999999998</v>
      </c>
      <c r="AG63" s="70">
        <f t="shared" si="32"/>
        <v>6229.2277999999997</v>
      </c>
      <c r="AH63" s="70">
        <f t="shared" si="32"/>
        <v>0</v>
      </c>
      <c r="AI63" s="70">
        <f t="shared" si="32"/>
        <v>0</v>
      </c>
      <c r="AJ63" s="70">
        <f t="shared" si="32"/>
        <v>19820</v>
      </c>
      <c r="AK63" s="70">
        <f t="shared" si="32"/>
        <v>759940.02559999994</v>
      </c>
      <c r="AL63" s="70">
        <f t="shared" si="32"/>
        <v>342886</v>
      </c>
      <c r="AM63" s="70">
        <f t="shared" si="32"/>
        <v>414883.14099999995</v>
      </c>
      <c r="AN63" s="70">
        <f t="shared" si="32"/>
        <v>451896</v>
      </c>
      <c r="AO63" s="70">
        <f t="shared" si="32"/>
        <v>481473.38599999994</v>
      </c>
      <c r="AP63" s="70">
        <f t="shared" si="32"/>
        <v>440004</v>
      </c>
      <c r="AQ63" s="70">
        <f t="shared" si="32"/>
        <v>323057.8738</v>
      </c>
      <c r="AR63" s="70">
        <f t="shared" si="32"/>
        <v>27598.358999999997</v>
      </c>
      <c r="AS63" s="70">
        <f t="shared" si="32"/>
        <v>75316</v>
      </c>
      <c r="AT63" s="70">
        <f t="shared" si="32"/>
        <v>9910</v>
      </c>
      <c r="AU63" s="70">
        <f t="shared" si="32"/>
        <v>8268.3094000000001</v>
      </c>
      <c r="AV63" s="70">
        <f t="shared" si="32"/>
        <v>45832.164399999994</v>
      </c>
      <c r="AW63" s="70">
        <f t="shared" si="32"/>
        <v>41622</v>
      </c>
      <c r="AX63" s="70">
        <f t="shared" si="32"/>
        <v>21802</v>
      </c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</row>
    <row r="64" spans="1:61">
      <c r="A64" s="100">
        <v>124500103</v>
      </c>
      <c r="B64" s="101">
        <v>10</v>
      </c>
      <c r="D64" s="67">
        <v>10</v>
      </c>
      <c r="E64" s="68" t="s">
        <v>23</v>
      </c>
      <c r="F64" s="68"/>
      <c r="G64" s="69">
        <f t="shared" si="29"/>
        <v>292.40604702749999</v>
      </c>
      <c r="H64" s="69">
        <f t="shared" si="29"/>
        <v>1659.1780291974999</v>
      </c>
      <c r="I64" s="69">
        <f t="shared" si="29"/>
        <v>13115.202502709999</v>
      </c>
      <c r="J64" s="69">
        <f t="shared" si="29"/>
        <v>0</v>
      </c>
      <c r="K64" s="69">
        <f t="shared" si="30"/>
        <v>0</v>
      </c>
      <c r="L64" s="69">
        <f t="shared" si="31"/>
        <v>15066.786578935</v>
      </c>
      <c r="M64" s="69"/>
      <c r="N64" s="70">
        <f>SUM(N55:N63)*0.35*0.023/12</f>
        <v>10.3568663625</v>
      </c>
      <c r="O64" s="70">
        <f t="shared" ref="O64:AQ64" si="33">SUM(O55:O63)*0.35*0.023/12</f>
        <v>0</v>
      </c>
      <c r="P64" s="70">
        <f t="shared" si="33"/>
        <v>0</v>
      </c>
      <c r="Q64" s="70">
        <f t="shared" si="33"/>
        <v>45.107227514999998</v>
      </c>
      <c r="R64" s="70">
        <f t="shared" si="33"/>
        <v>23.380716239999998</v>
      </c>
      <c r="S64" s="70">
        <f t="shared" si="33"/>
        <v>157.8005436</v>
      </c>
      <c r="T64" s="70">
        <f t="shared" si="33"/>
        <v>24.993123994999994</v>
      </c>
      <c r="U64" s="70">
        <f t="shared" si="33"/>
        <v>30.767569314999999</v>
      </c>
      <c r="V64" s="70">
        <f t="shared" si="33"/>
        <v>68.901896892499991</v>
      </c>
      <c r="W64" s="70">
        <f t="shared" si="33"/>
        <v>275.38493704749999</v>
      </c>
      <c r="X64" s="70">
        <f t="shared" si="33"/>
        <v>280.88689670999992</v>
      </c>
      <c r="Y64" s="70">
        <f t="shared" si="33"/>
        <v>272.28953212999994</v>
      </c>
      <c r="Z64" s="70">
        <f t="shared" si="33"/>
        <v>258.38070670999997</v>
      </c>
      <c r="AA64" s="70">
        <f t="shared" si="33"/>
        <v>72.252907825000008</v>
      </c>
      <c r="AB64" s="70">
        <f t="shared" si="33"/>
        <v>29.587601924999998</v>
      </c>
      <c r="AC64" s="70">
        <f t="shared" si="33"/>
        <v>59.712941032499998</v>
      </c>
      <c r="AD64" s="70">
        <f t="shared" si="33"/>
        <v>50.526396549999994</v>
      </c>
      <c r="AE64" s="70">
        <f t="shared" si="33"/>
        <v>250.32429448249999</v>
      </c>
      <c r="AF64" s="70">
        <f t="shared" si="33"/>
        <v>15.667523409999999</v>
      </c>
      <c r="AG64" s="70">
        <f t="shared" si="33"/>
        <v>25.2623944825</v>
      </c>
      <c r="AH64" s="70">
        <f t="shared" si="33"/>
        <v>0</v>
      </c>
      <c r="AI64" s="70">
        <f t="shared" si="33"/>
        <v>0</v>
      </c>
      <c r="AJ64" s="70">
        <f t="shared" si="33"/>
        <v>80.379249999999999</v>
      </c>
      <c r="AK64" s="70">
        <f t="shared" si="33"/>
        <v>3081.9076338400005</v>
      </c>
      <c r="AL64" s="70">
        <f t="shared" si="33"/>
        <v>1390.561025</v>
      </c>
      <c r="AM64" s="70">
        <f t="shared" si="33"/>
        <v>1682.5426695874996</v>
      </c>
      <c r="AN64" s="70">
        <f t="shared" si="33"/>
        <v>1832.6469</v>
      </c>
      <c r="AO64" s="70">
        <f t="shared" si="33"/>
        <v>1952.5968547749999</v>
      </c>
      <c r="AP64" s="70">
        <f t="shared" si="33"/>
        <v>1784.4193499999999</v>
      </c>
      <c r="AQ64" s="70">
        <f t="shared" si="33"/>
        <v>1310.1488195074999</v>
      </c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</row>
    <row r="65" spans="1:69">
      <c r="D65" s="67"/>
      <c r="E65" s="68"/>
      <c r="F65" s="68"/>
      <c r="G65" s="69"/>
      <c r="H65" s="69"/>
      <c r="I65" s="69"/>
      <c r="J65" s="69"/>
      <c r="K65" s="69"/>
      <c r="L65" s="69"/>
      <c r="M65" s="69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</row>
    <row r="66" spans="1:69" s="57" customFormat="1">
      <c r="A66" s="100"/>
      <c r="B66" s="109"/>
      <c r="C66" s="102"/>
      <c r="D66" s="72">
        <v>11</v>
      </c>
      <c r="E66" s="73" t="s">
        <v>51</v>
      </c>
      <c r="F66" s="72"/>
      <c r="G66" s="74">
        <f t="shared" ref="G66:AN66" si="34">SUM(G55:G64)</f>
        <v>436177.19664702751</v>
      </c>
      <c r="H66" s="74">
        <f t="shared" si="34"/>
        <v>2474968.0414291974</v>
      </c>
      <c r="I66" s="74">
        <f t="shared" si="34"/>
        <v>20185886.987902708</v>
      </c>
      <c r="J66" s="74">
        <f t="shared" si="34"/>
        <v>770393.47380000004</v>
      </c>
      <c r="K66" s="74">
        <f t="shared" si="34"/>
        <v>0</v>
      </c>
      <c r="L66" s="74"/>
      <c r="M66" s="74"/>
      <c r="N66" s="74">
        <f t="shared" si="34"/>
        <v>15449.1638663625</v>
      </c>
      <c r="O66" s="74">
        <f t="shared" si="34"/>
        <v>0</v>
      </c>
      <c r="P66" s="74">
        <f t="shared" si="34"/>
        <v>0</v>
      </c>
      <c r="Q66" s="74">
        <f t="shared" si="34"/>
        <v>67285.694827515006</v>
      </c>
      <c r="R66" s="74">
        <f t="shared" si="34"/>
        <v>34876.622316239998</v>
      </c>
      <c r="S66" s="74">
        <f t="shared" si="34"/>
        <v>235388.42454360001</v>
      </c>
      <c r="T66" s="74">
        <f t="shared" si="34"/>
        <v>37281.823923994998</v>
      </c>
      <c r="U66" s="74">
        <f t="shared" si="34"/>
        <v>45895.467169315001</v>
      </c>
      <c r="V66" s="74">
        <f t="shared" si="34"/>
        <v>102779.80409689249</v>
      </c>
      <c r="W66" s="74">
        <f t="shared" si="34"/>
        <v>410787.09233704751</v>
      </c>
      <c r="X66" s="74">
        <f t="shared" si="34"/>
        <v>418994.27329670999</v>
      </c>
      <c r="Y66" s="74">
        <f t="shared" si="34"/>
        <v>406169.72873213002</v>
      </c>
      <c r="Z66" s="74">
        <f t="shared" si="34"/>
        <v>385422.16710670997</v>
      </c>
      <c r="AA66" s="74">
        <f t="shared" si="34"/>
        <v>107778.450907825</v>
      </c>
      <c r="AB66" s="74">
        <f t="shared" si="34"/>
        <v>44135.329601924997</v>
      </c>
      <c r="AC66" s="74">
        <f t="shared" si="34"/>
        <v>89072.792741032506</v>
      </c>
      <c r="AD66" s="74">
        <f t="shared" si="34"/>
        <v>75369.378396550004</v>
      </c>
      <c r="AE66" s="74">
        <f t="shared" si="34"/>
        <v>373404.55209448247</v>
      </c>
      <c r="AF66" s="74">
        <f t="shared" si="34"/>
        <v>23370.98192341</v>
      </c>
      <c r="AG66" s="74">
        <f t="shared" si="34"/>
        <v>37683.490194482503</v>
      </c>
      <c r="AH66" s="74">
        <f t="shared" si="34"/>
        <v>0</v>
      </c>
      <c r="AI66" s="74">
        <f t="shared" si="34"/>
        <v>0</v>
      </c>
      <c r="AJ66" s="74">
        <f t="shared" si="34"/>
        <v>119900.37925</v>
      </c>
      <c r="AK66" s="74">
        <f t="shared" si="34"/>
        <v>4597229.9332338404</v>
      </c>
      <c r="AL66" s="74">
        <f t="shared" si="34"/>
        <v>2074276.5610249999</v>
      </c>
      <c r="AM66" s="74">
        <f t="shared" si="34"/>
        <v>2509820.6836695871</v>
      </c>
      <c r="AN66" s="74">
        <f t="shared" si="34"/>
        <v>2733728.6469000001</v>
      </c>
      <c r="AO66" s="74">
        <f t="shared" ref="AO66:BI66" si="35">SUM(AO55:AO64)</f>
        <v>2912655.9828547752</v>
      </c>
      <c r="AP66" s="74">
        <f t="shared" si="35"/>
        <v>2661788.4193500001</v>
      </c>
      <c r="AQ66" s="74">
        <f t="shared" si="35"/>
        <v>1954327.0226195075</v>
      </c>
      <c r="AR66" s="74">
        <f t="shared" si="35"/>
        <v>166843.359</v>
      </c>
      <c r="AS66" s="74">
        <f t="shared" si="35"/>
        <v>455316</v>
      </c>
      <c r="AT66" s="74">
        <f t="shared" si="35"/>
        <v>59910</v>
      </c>
      <c r="AU66" s="74">
        <f t="shared" si="35"/>
        <v>49985.309399999998</v>
      </c>
      <c r="AV66" s="74">
        <f t="shared" si="35"/>
        <v>277074.16440000001</v>
      </c>
      <c r="AW66" s="74">
        <f t="shared" si="35"/>
        <v>251622</v>
      </c>
      <c r="AX66" s="74">
        <f t="shared" si="35"/>
        <v>131802</v>
      </c>
      <c r="AY66" s="74">
        <f t="shared" si="35"/>
        <v>0</v>
      </c>
      <c r="AZ66" s="74">
        <f t="shared" si="35"/>
        <v>0</v>
      </c>
      <c r="BA66" s="74">
        <f t="shared" si="35"/>
        <v>0</v>
      </c>
      <c r="BB66" s="74">
        <f t="shared" si="35"/>
        <v>0</v>
      </c>
      <c r="BC66" s="74">
        <f t="shared" si="35"/>
        <v>0</v>
      </c>
      <c r="BD66" s="74">
        <f t="shared" si="35"/>
        <v>0</v>
      </c>
      <c r="BE66" s="74">
        <f t="shared" si="35"/>
        <v>0</v>
      </c>
      <c r="BF66" s="74">
        <f t="shared" si="35"/>
        <v>0</v>
      </c>
      <c r="BG66" s="74">
        <f t="shared" si="35"/>
        <v>0</v>
      </c>
      <c r="BH66" s="74">
        <f t="shared" si="35"/>
        <v>0</v>
      </c>
      <c r="BI66" s="74">
        <f t="shared" si="35"/>
        <v>0</v>
      </c>
    </row>
    <row r="67" spans="1:69">
      <c r="D67" s="71">
        <v>12</v>
      </c>
      <c r="E67" s="68" t="s">
        <v>52</v>
      </c>
      <c r="F67" s="71"/>
      <c r="G67" s="69">
        <f>+G66</f>
        <v>436177.19664702751</v>
      </c>
      <c r="H67" s="69">
        <f>H66+G67</f>
        <v>2911145.2380762249</v>
      </c>
      <c r="I67" s="69">
        <f>I66+H67</f>
        <v>23097032.225978933</v>
      </c>
      <c r="J67" s="69">
        <f>J66+I67</f>
        <v>23867425.699778933</v>
      </c>
      <c r="K67" s="69">
        <f>K66+J67</f>
        <v>23867425.699778933</v>
      </c>
      <c r="L67" s="69">
        <f>L66+K67</f>
        <v>23867425.699778933</v>
      </c>
      <c r="M67" s="69"/>
      <c r="N67" s="70">
        <f>N66</f>
        <v>15449.1638663625</v>
      </c>
      <c r="O67" s="70">
        <f>O66+N67</f>
        <v>15449.1638663625</v>
      </c>
      <c r="P67" s="70">
        <f t="shared" ref="P67:R67" si="36">P66+O67</f>
        <v>15449.1638663625</v>
      </c>
      <c r="Q67" s="70">
        <f t="shared" si="36"/>
        <v>82734.858693877512</v>
      </c>
      <c r="R67" s="70">
        <f t="shared" si="36"/>
        <v>117611.48101011751</v>
      </c>
      <c r="S67" s="70">
        <f>S66+R67</f>
        <v>352999.90555371752</v>
      </c>
      <c r="T67" s="70">
        <f t="shared" ref="T67:BI67" si="37">T66+S67</f>
        <v>390281.72947771254</v>
      </c>
      <c r="U67" s="70">
        <f t="shared" si="37"/>
        <v>436177.19664702751</v>
      </c>
      <c r="V67" s="70">
        <f t="shared" si="37"/>
        <v>538957.00074391998</v>
      </c>
      <c r="W67" s="70">
        <f t="shared" si="37"/>
        <v>949744.09308096743</v>
      </c>
      <c r="X67" s="70">
        <f t="shared" si="37"/>
        <v>1368738.3663776773</v>
      </c>
      <c r="Y67" s="70">
        <f t="shared" si="37"/>
        <v>1774908.0951098073</v>
      </c>
      <c r="Z67" s="70">
        <f t="shared" si="37"/>
        <v>2160330.2622165172</v>
      </c>
      <c r="AA67" s="70">
        <f t="shared" si="37"/>
        <v>2268108.7131243423</v>
      </c>
      <c r="AB67" s="70">
        <f t="shared" si="37"/>
        <v>2312244.0427262671</v>
      </c>
      <c r="AC67" s="70">
        <f t="shared" si="37"/>
        <v>2401316.8354672994</v>
      </c>
      <c r="AD67" s="70">
        <f t="shared" si="37"/>
        <v>2476686.2138638496</v>
      </c>
      <c r="AE67" s="70">
        <f t="shared" si="37"/>
        <v>2850090.765958332</v>
      </c>
      <c r="AF67" s="70">
        <f t="shared" si="37"/>
        <v>2873461.7478817422</v>
      </c>
      <c r="AG67" s="70">
        <f t="shared" si="37"/>
        <v>2911145.2380762249</v>
      </c>
      <c r="AH67" s="70">
        <f t="shared" si="37"/>
        <v>2911145.2380762249</v>
      </c>
      <c r="AI67" s="70">
        <f t="shared" si="37"/>
        <v>2911145.2380762249</v>
      </c>
      <c r="AJ67" s="70">
        <f t="shared" si="37"/>
        <v>3031045.6173262252</v>
      </c>
      <c r="AK67" s="70">
        <f t="shared" si="37"/>
        <v>7628275.5505600655</v>
      </c>
      <c r="AL67" s="70">
        <f t="shared" si="37"/>
        <v>9702552.1115850657</v>
      </c>
      <c r="AM67" s="70">
        <f t="shared" si="37"/>
        <v>12212372.795254653</v>
      </c>
      <c r="AN67" s="70">
        <f t="shared" si="37"/>
        <v>14946101.442154653</v>
      </c>
      <c r="AO67" s="70">
        <f t="shared" si="37"/>
        <v>17858757.425009429</v>
      </c>
      <c r="AP67" s="70">
        <f t="shared" si="37"/>
        <v>20520545.844359428</v>
      </c>
      <c r="AQ67" s="70">
        <f t="shared" si="37"/>
        <v>22474872.866978936</v>
      </c>
      <c r="AR67" s="70">
        <f t="shared" si="37"/>
        <v>22641716.225978937</v>
      </c>
      <c r="AS67" s="70">
        <f t="shared" si="37"/>
        <v>23097032.225978937</v>
      </c>
      <c r="AT67" s="70">
        <f t="shared" si="37"/>
        <v>23156942.225978937</v>
      </c>
      <c r="AU67" s="70">
        <f t="shared" si="37"/>
        <v>23206927.535378937</v>
      </c>
      <c r="AV67" s="70">
        <f t="shared" si="37"/>
        <v>23484001.699778937</v>
      </c>
      <c r="AW67" s="70">
        <f t="shared" si="37"/>
        <v>23735623.699778937</v>
      </c>
      <c r="AX67" s="70">
        <f t="shared" si="37"/>
        <v>23867425.699778937</v>
      </c>
      <c r="AY67" s="70">
        <f t="shared" si="37"/>
        <v>23867425.699778937</v>
      </c>
      <c r="AZ67" s="70">
        <f t="shared" si="37"/>
        <v>23867425.699778937</v>
      </c>
      <c r="BA67" s="70">
        <f t="shared" si="37"/>
        <v>23867425.699778937</v>
      </c>
      <c r="BB67" s="70">
        <f t="shared" si="37"/>
        <v>23867425.699778937</v>
      </c>
      <c r="BC67" s="70">
        <f t="shared" si="37"/>
        <v>23867425.699778937</v>
      </c>
      <c r="BD67" s="70">
        <f t="shared" si="37"/>
        <v>23867425.699778937</v>
      </c>
      <c r="BE67" s="70">
        <f t="shared" si="37"/>
        <v>23867425.699778937</v>
      </c>
      <c r="BF67" s="70">
        <f t="shared" si="37"/>
        <v>23867425.699778937</v>
      </c>
      <c r="BG67" s="70">
        <f t="shared" si="37"/>
        <v>23867425.699778937</v>
      </c>
      <c r="BH67" s="70">
        <f t="shared" si="37"/>
        <v>23867425.699778937</v>
      </c>
      <c r="BI67" s="70">
        <f t="shared" si="37"/>
        <v>23867425.699778937</v>
      </c>
    </row>
    <row r="68" spans="1:69">
      <c r="D68" s="71"/>
      <c r="E68" s="68"/>
      <c r="F68" s="71"/>
      <c r="G68" s="69"/>
      <c r="H68" s="69"/>
      <c r="I68" s="69"/>
      <c r="J68" s="69"/>
      <c r="K68" s="69"/>
      <c r="L68" s="69"/>
      <c r="M68" s="69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</row>
    <row r="69" spans="1:69">
      <c r="B69" s="100"/>
      <c r="D69" s="71">
        <v>13</v>
      </c>
      <c r="E69" s="68" t="s">
        <v>53</v>
      </c>
      <c r="F69" s="71"/>
      <c r="G69" s="69"/>
      <c r="H69" s="69"/>
      <c r="I69" s="69"/>
      <c r="J69" s="69"/>
      <c r="K69" s="69"/>
      <c r="L69" s="69"/>
      <c r="M69" s="69"/>
      <c r="N69" s="92">
        <f>N66*0.5+M67+M75</f>
        <v>7724.58193318125</v>
      </c>
      <c r="O69" s="92">
        <f>O66*0.5+N67+N75</f>
        <v>15449.1638663625</v>
      </c>
      <c r="P69" s="92">
        <f>P66*0.5+O67+O75</f>
        <v>15539.589101312777</v>
      </c>
      <c r="Q69" s="92">
        <f t="shared" ref="Q69:AQ69" si="38">Q66*0.5+P67+P75</f>
        <v>49273.391016405876</v>
      </c>
      <c r="R69" s="92">
        <f t="shared" si="38"/>
        <v>100642.95082462192</v>
      </c>
      <c r="S69" s="92">
        <f t="shared" si="38"/>
        <v>236364.54577667266</v>
      </c>
      <c r="T69" s="92">
        <f t="shared" si="38"/>
        <v>374083.13126252586</v>
      </c>
      <c r="U69" s="92">
        <f t="shared" si="38"/>
        <v>417861.31634206127</v>
      </c>
      <c r="V69" s="92">
        <f t="shared" si="38"/>
        <v>494644.72884915705</v>
      </c>
      <c r="W69" s="92">
        <f t="shared" si="38"/>
        <v>754323.37360944855</v>
      </c>
      <c r="X69" s="92">
        <f t="shared" si="38"/>
        <v>1173629.1735729345</v>
      </c>
      <c r="Y69" s="92">
        <f t="shared" si="38"/>
        <v>1593080.5232901599</v>
      </c>
      <c r="Z69" s="92">
        <f t="shared" si="38"/>
        <v>1998200.9033833414</v>
      </c>
      <c r="AA69" s="92">
        <f t="shared" si="38"/>
        <v>2256496.8476838367</v>
      </c>
      <c r="AB69" s="92">
        <f t="shared" si="38"/>
        <v>2345661.2007749779</v>
      </c>
      <c r="AC69" s="92">
        <f t="shared" si="38"/>
        <v>2425994.6111221518</v>
      </c>
      <c r="AD69" s="92">
        <f t="shared" si="38"/>
        <v>2522415.2439671848</v>
      </c>
      <c r="AE69" s="92">
        <f t="shared" si="38"/>
        <v>2761566.1144344276</v>
      </c>
      <c r="AF69" s="92">
        <f t="shared" si="38"/>
        <v>2976117.5565062137</v>
      </c>
      <c r="AG69" s="92">
        <f t="shared" si="38"/>
        <v>3024064.2549784412</v>
      </c>
      <c r="AH69" s="92">
        <f t="shared" si="38"/>
        <v>3060606.0984840207</v>
      </c>
      <c r="AI69" s="92">
        <f t="shared" si="38"/>
        <v>3078520.0793272327</v>
      </c>
      <c r="AJ69" s="92">
        <f t="shared" si="38"/>
        <v>3156489.1018081917</v>
      </c>
      <c r="AK69" s="92">
        <f t="shared" si="38"/>
        <v>5533529.4500487195</v>
      </c>
      <c r="AL69" s="92">
        <f t="shared" si="38"/>
        <v>8901670.9031000398</v>
      </c>
      <c r="AM69" s="92">
        <f t="shared" si="38"/>
        <v>11245821.742099682</v>
      </c>
      <c r="AN69" s="92">
        <f t="shared" si="38"/>
        <v>13933419.132940026</v>
      </c>
      <c r="AO69" s="92">
        <f t="shared" si="38"/>
        <v>16838164.903373674</v>
      </c>
      <c r="AP69" s="92">
        <f t="shared" si="38"/>
        <v>19723942.277473755</v>
      </c>
      <c r="AQ69" s="92">
        <f t="shared" si="38"/>
        <v>22147445.86530374</v>
      </c>
      <c r="AR69" s="95"/>
      <c r="AS69" s="95"/>
      <c r="AT69" s="95"/>
      <c r="AU69" s="9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0"/>
      <c r="BK69" s="70"/>
      <c r="BL69" s="70"/>
      <c r="BM69" s="70"/>
      <c r="BN69" s="70"/>
      <c r="BO69" s="70"/>
      <c r="BP69" s="70"/>
      <c r="BQ69" s="70"/>
    </row>
    <row r="70" spans="1:69">
      <c r="B70" s="100"/>
      <c r="D70" s="71"/>
      <c r="E70" s="68"/>
      <c r="F70" s="71"/>
      <c r="G70" s="48"/>
      <c r="H70" s="48"/>
      <c r="I70" s="48"/>
      <c r="J70" s="48"/>
      <c r="K70" s="48"/>
      <c r="L70" s="48"/>
      <c r="M70" s="48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</row>
    <row r="71" spans="1:69" s="76" customFormat="1">
      <c r="A71" s="100"/>
      <c r="B71" s="100"/>
      <c r="C71" s="85"/>
      <c r="D71" s="71">
        <v>14</v>
      </c>
      <c r="E71" s="76" t="s">
        <v>54</v>
      </c>
      <c r="F71" s="77"/>
      <c r="G71" s="78">
        <f>'Exhibit K (2)'!$F$14</f>
        <v>7.1272806691578608E-2</v>
      </c>
      <c r="H71" s="78">
        <f>'Exhibit K (2)'!$F$14</f>
        <v>7.1272806691578608E-2</v>
      </c>
      <c r="I71" s="78">
        <f>'Exhibit K (2)'!$F$14</f>
        <v>7.1272806691578608E-2</v>
      </c>
      <c r="J71" s="78">
        <f>'Exhibit K (2)'!$F$14</f>
        <v>7.1272806691578608E-2</v>
      </c>
      <c r="K71" s="78">
        <f>'Exhibit K (2)'!$F$14</f>
        <v>7.1272806691578608E-2</v>
      </c>
      <c r="L71" s="78">
        <f>'Exhibit K (2)'!$F$14</f>
        <v>7.1272806691578608E-2</v>
      </c>
      <c r="M71" s="78"/>
      <c r="N71" s="79">
        <f>'Exhibit K (2)'!$F$14</f>
        <v>7.1272806691578608E-2</v>
      </c>
      <c r="O71" s="79">
        <f>'Exhibit K (2)'!$F$14</f>
        <v>7.1272806691578608E-2</v>
      </c>
      <c r="P71" s="79">
        <f>'Exhibit K (2)'!$F$14</f>
        <v>7.1272806691578608E-2</v>
      </c>
      <c r="Q71" s="79">
        <f>'Exhibit K (2)'!$F$14</f>
        <v>7.1272806691578608E-2</v>
      </c>
      <c r="R71" s="79">
        <f>'Exhibit K (2)'!$F$14</f>
        <v>7.1272806691578608E-2</v>
      </c>
      <c r="S71" s="79">
        <f>'Exhibit K (2)'!$F$14</f>
        <v>7.1272806691578608E-2</v>
      </c>
      <c r="T71" s="79">
        <f>'Exhibit K (2)'!$F$14</f>
        <v>7.1272806691578608E-2</v>
      </c>
      <c r="U71" s="79">
        <f>'Exhibit K (2)'!$F$14</f>
        <v>7.1272806691578608E-2</v>
      </c>
      <c r="V71" s="79">
        <f>'Exhibit K (2)'!$F$14</f>
        <v>7.1272806691578608E-2</v>
      </c>
      <c r="W71" s="79">
        <f>'Exhibit K (2)'!$F$14</f>
        <v>7.1272806691578608E-2</v>
      </c>
      <c r="X71" s="79">
        <f>'Exhibit K (2)'!$F$14</f>
        <v>7.1272806691578608E-2</v>
      </c>
      <c r="Y71" s="79">
        <f>'Exhibit K (2)'!$F$14</f>
        <v>7.1272806691578608E-2</v>
      </c>
      <c r="Z71" s="79">
        <f>'Exhibit K (2)'!$F$14</f>
        <v>7.1272806691578608E-2</v>
      </c>
      <c r="AA71" s="79">
        <f>'Exhibit K (2)'!$F$14</f>
        <v>7.1272806691578608E-2</v>
      </c>
      <c r="AB71" s="79">
        <f>'Exhibit K (2)'!$F$14</f>
        <v>7.1272806691578608E-2</v>
      </c>
      <c r="AC71" s="79">
        <f>'Exhibit K (2)'!$F$14</f>
        <v>7.1272806691578608E-2</v>
      </c>
      <c r="AD71" s="79">
        <f>'Exhibit K (2)'!$F$14</f>
        <v>7.1272806691578608E-2</v>
      </c>
      <c r="AE71" s="79">
        <f>'Exhibit K (2)'!$F$14</f>
        <v>7.1272806691578608E-2</v>
      </c>
      <c r="AF71" s="79">
        <f>'Exhibit K (2)'!$F$14</f>
        <v>7.1272806691578608E-2</v>
      </c>
      <c r="AG71" s="79">
        <f>'Exhibit K (2)'!$F$14</f>
        <v>7.1272806691578608E-2</v>
      </c>
      <c r="AH71" s="79">
        <f>'Exhibit K (2)'!$F$14</f>
        <v>7.1272806691578608E-2</v>
      </c>
      <c r="AI71" s="79">
        <f>'Exhibit K (2)'!$F$14</f>
        <v>7.1272806691578608E-2</v>
      </c>
      <c r="AJ71" s="79">
        <f>'Exhibit K (2)'!$F$14</f>
        <v>7.1272806691578608E-2</v>
      </c>
      <c r="AK71" s="79">
        <f>'Exhibit K (2)'!$F$14</f>
        <v>7.1272806691578608E-2</v>
      </c>
      <c r="AL71" s="79">
        <f>'Exhibit K (2)'!$F$14</f>
        <v>7.1272806691578608E-2</v>
      </c>
      <c r="AM71" s="79">
        <f>'Exhibit K (2)'!$F$14</f>
        <v>7.1272806691578608E-2</v>
      </c>
      <c r="AN71" s="79">
        <f>'Exhibit K (2)'!$F$14</f>
        <v>7.1272806691578608E-2</v>
      </c>
      <c r="AO71" s="79">
        <f>'Exhibit K (2)'!$F$14</f>
        <v>7.1272806691578608E-2</v>
      </c>
      <c r="AP71" s="79">
        <f>'Exhibit K (2)'!$F$14</f>
        <v>7.1272806691578608E-2</v>
      </c>
      <c r="AQ71" s="79">
        <f>'Exhibit K (2)'!$F$14</f>
        <v>7.1272806691578608E-2</v>
      </c>
      <c r="AR71" s="79">
        <f>'Exhibit K (2)'!$F$14</f>
        <v>7.1272806691578608E-2</v>
      </c>
      <c r="AS71" s="79">
        <f>'Exhibit K (2)'!$F$14</f>
        <v>7.1272806691578608E-2</v>
      </c>
      <c r="AT71" s="79">
        <f>'Exhibit K (2)'!$F$14</f>
        <v>7.1272806691578608E-2</v>
      </c>
      <c r="AU71" s="79">
        <f>'Exhibit K (2)'!$F$14</f>
        <v>7.1272806691578608E-2</v>
      </c>
      <c r="AV71" s="79">
        <f>'Exhibit K (2)'!$F$14</f>
        <v>7.1272806691578608E-2</v>
      </c>
      <c r="AW71" s="79">
        <f>'Exhibit K (2)'!$F$14</f>
        <v>7.1272806691578608E-2</v>
      </c>
      <c r="AX71" s="79">
        <f>'Exhibit K (2)'!$F$14</f>
        <v>7.1272806691578608E-2</v>
      </c>
      <c r="AY71" s="79">
        <f>'Exhibit K (2)'!$F$14</f>
        <v>7.1272806691578608E-2</v>
      </c>
      <c r="AZ71" s="79">
        <f>'Exhibit K (2)'!$F$14</f>
        <v>7.1272806691578608E-2</v>
      </c>
      <c r="BA71" s="79">
        <f>'Exhibit K (2)'!$F$14</f>
        <v>7.1272806691578608E-2</v>
      </c>
      <c r="BB71" s="79">
        <f>'Exhibit K (2)'!$F$14</f>
        <v>7.1272806691578608E-2</v>
      </c>
      <c r="BC71" s="79">
        <f>'Exhibit K (2)'!$F$14</f>
        <v>7.1272806691578608E-2</v>
      </c>
      <c r="BD71" s="79">
        <f>'Exhibit K (2)'!$F$14</f>
        <v>7.1272806691578608E-2</v>
      </c>
      <c r="BE71" s="79">
        <f>'Exhibit K (2)'!$F$14</f>
        <v>7.1272806691578608E-2</v>
      </c>
      <c r="BF71" s="79">
        <f>'Exhibit K (2)'!$F$14</f>
        <v>7.1272806691578608E-2</v>
      </c>
      <c r="BG71" s="79">
        <f>'Exhibit K (2)'!$F$14</f>
        <v>7.1272806691578608E-2</v>
      </c>
      <c r="BH71" s="79">
        <f>'Exhibit K (2)'!$F$14</f>
        <v>7.1272806691578608E-2</v>
      </c>
      <c r="BI71" s="79">
        <f>'Exhibit K (2)'!$F$14</f>
        <v>7.1272806691578608E-2</v>
      </c>
    </row>
    <row r="72" spans="1:69" s="80" customFormat="1">
      <c r="A72" s="100"/>
      <c r="B72" s="100"/>
      <c r="C72" s="85"/>
      <c r="D72" s="71">
        <v>15</v>
      </c>
      <c r="E72" s="80" t="s">
        <v>55</v>
      </c>
      <c r="F72" s="81"/>
      <c r="G72" s="82">
        <f>'Exhibit K (2)'!$F$17</f>
        <v>5.8530827773248806E-3</v>
      </c>
      <c r="H72" s="82">
        <f>'Exhibit K (2)'!$F$17</f>
        <v>5.8530827773248806E-3</v>
      </c>
      <c r="I72" s="82">
        <f>'Exhibit K (2)'!$F$17</f>
        <v>5.8530827773248806E-3</v>
      </c>
      <c r="J72" s="82">
        <f>'Exhibit K (2)'!$F$17</f>
        <v>5.8530827773248806E-3</v>
      </c>
      <c r="K72" s="82">
        <f>'Exhibit K (2)'!$F$17</f>
        <v>5.8530827773248806E-3</v>
      </c>
      <c r="L72" s="82">
        <f>'Exhibit K (2)'!$F$17</f>
        <v>5.8530827773248806E-3</v>
      </c>
      <c r="M72" s="82"/>
      <c r="N72" s="83">
        <f>'Exhibit K (2)'!$F$17</f>
        <v>5.8530827773248806E-3</v>
      </c>
      <c r="O72" s="83">
        <f>'Exhibit K (2)'!$F$17</f>
        <v>5.8530827773248806E-3</v>
      </c>
      <c r="P72" s="83">
        <f>'Exhibit K (2)'!$F$17</f>
        <v>5.8530827773248806E-3</v>
      </c>
      <c r="Q72" s="83">
        <f>'Exhibit K (2)'!$F$17</f>
        <v>5.8530827773248806E-3</v>
      </c>
      <c r="R72" s="83">
        <f>'Exhibit K (2)'!$F$17</f>
        <v>5.8530827773248806E-3</v>
      </c>
      <c r="S72" s="83">
        <f>'Exhibit K (2)'!$F$17</f>
        <v>5.8530827773248806E-3</v>
      </c>
      <c r="T72" s="83">
        <f>'Exhibit K (2)'!$F$17</f>
        <v>5.8530827773248806E-3</v>
      </c>
      <c r="U72" s="83">
        <f>'Exhibit K (2)'!$F$17</f>
        <v>5.8530827773248806E-3</v>
      </c>
      <c r="V72" s="83">
        <f>'Exhibit K (2)'!$F$17</f>
        <v>5.8530827773248806E-3</v>
      </c>
      <c r="W72" s="83">
        <f>'Exhibit K (2)'!$F$17</f>
        <v>5.8530827773248806E-3</v>
      </c>
      <c r="X72" s="83">
        <f>'Exhibit K (2)'!$F$17</f>
        <v>5.8530827773248806E-3</v>
      </c>
      <c r="Y72" s="83">
        <f>'Exhibit K (2)'!$F$17</f>
        <v>5.8530827773248806E-3</v>
      </c>
      <c r="Z72" s="83">
        <f>'Exhibit K (2)'!$F$17</f>
        <v>5.8530827773248806E-3</v>
      </c>
      <c r="AA72" s="83">
        <f>'Exhibit K (2)'!$F$17</f>
        <v>5.8530827773248806E-3</v>
      </c>
      <c r="AB72" s="83">
        <f>'Exhibit K (2)'!$F$17</f>
        <v>5.8530827773248806E-3</v>
      </c>
      <c r="AC72" s="83">
        <f>'Exhibit K (2)'!$F$17</f>
        <v>5.8530827773248806E-3</v>
      </c>
      <c r="AD72" s="83">
        <f>'Exhibit K (2)'!$F$17</f>
        <v>5.8530827773248806E-3</v>
      </c>
      <c r="AE72" s="83">
        <f>'Exhibit K (2)'!$F$17</f>
        <v>5.8530827773248806E-3</v>
      </c>
      <c r="AF72" s="83">
        <f>'Exhibit K (2)'!$F$17</f>
        <v>5.8530827773248806E-3</v>
      </c>
      <c r="AG72" s="83">
        <f>'Exhibit K (2)'!$F$17</f>
        <v>5.8530827773248806E-3</v>
      </c>
      <c r="AH72" s="83">
        <f>'Exhibit K (2)'!$F$17</f>
        <v>5.8530827773248806E-3</v>
      </c>
      <c r="AI72" s="83">
        <f>'Exhibit K (2)'!$F$17</f>
        <v>5.8530827773248806E-3</v>
      </c>
      <c r="AJ72" s="83">
        <f>'Exhibit K (2)'!$F$17</f>
        <v>5.8530827773248806E-3</v>
      </c>
      <c r="AK72" s="83">
        <f>'Exhibit K (2)'!$F$17</f>
        <v>5.8530827773248806E-3</v>
      </c>
      <c r="AL72" s="83">
        <f>'Exhibit K (2)'!$F$17</f>
        <v>5.8530827773248806E-3</v>
      </c>
      <c r="AM72" s="83">
        <f>'Exhibit K (2)'!$F$17</f>
        <v>5.8530827773248806E-3</v>
      </c>
      <c r="AN72" s="83">
        <f>'Exhibit K (2)'!$F$17</f>
        <v>5.8530827773248806E-3</v>
      </c>
      <c r="AO72" s="83">
        <f>'Exhibit K (2)'!$F$17</f>
        <v>5.8530827773248806E-3</v>
      </c>
      <c r="AP72" s="83">
        <f>'Exhibit K (2)'!$F$17</f>
        <v>5.8530827773248806E-3</v>
      </c>
      <c r="AQ72" s="83">
        <f>'Exhibit K (2)'!$F$17</f>
        <v>5.8530827773248806E-3</v>
      </c>
      <c r="AR72" s="83">
        <f>'Exhibit K (2)'!$F$17</f>
        <v>5.8530827773248806E-3</v>
      </c>
      <c r="AS72" s="83">
        <f>'Exhibit K (2)'!$F$17</f>
        <v>5.8530827773248806E-3</v>
      </c>
      <c r="AT72" s="83">
        <f>'Exhibit K (2)'!$F$17</f>
        <v>5.8530827773248806E-3</v>
      </c>
      <c r="AU72" s="83">
        <f>'Exhibit K (2)'!$F$17</f>
        <v>5.8530827773248806E-3</v>
      </c>
      <c r="AV72" s="83">
        <f>'Exhibit K (2)'!$F$17</f>
        <v>5.8530827773248806E-3</v>
      </c>
      <c r="AW72" s="83">
        <f>'Exhibit K (2)'!$F$17</f>
        <v>5.8530827773248806E-3</v>
      </c>
      <c r="AX72" s="83">
        <f>'Exhibit K (2)'!$F$17</f>
        <v>5.8530827773248806E-3</v>
      </c>
      <c r="AY72" s="83">
        <f>'Exhibit K (2)'!$F$17</f>
        <v>5.8530827773248806E-3</v>
      </c>
      <c r="AZ72" s="83">
        <f>'Exhibit K (2)'!$F$17</f>
        <v>5.8530827773248806E-3</v>
      </c>
      <c r="BA72" s="83">
        <f>'Exhibit K (2)'!$F$17</f>
        <v>5.8530827773248806E-3</v>
      </c>
      <c r="BB72" s="83">
        <f>'Exhibit K (2)'!$F$17</f>
        <v>5.8530827773248806E-3</v>
      </c>
      <c r="BC72" s="83">
        <f>'Exhibit K (2)'!$F$17</f>
        <v>5.8530827773248806E-3</v>
      </c>
      <c r="BD72" s="83">
        <f>'Exhibit K (2)'!$F$17</f>
        <v>5.8530827773248806E-3</v>
      </c>
      <c r="BE72" s="83">
        <f>'Exhibit K (2)'!$F$17</f>
        <v>5.8530827773248806E-3</v>
      </c>
      <c r="BF72" s="83">
        <f>'Exhibit K (2)'!$F$17</f>
        <v>5.8530827773248806E-3</v>
      </c>
      <c r="BG72" s="83">
        <f>'Exhibit K (2)'!$F$17</f>
        <v>5.8530827773248806E-3</v>
      </c>
      <c r="BH72" s="83">
        <f>'Exhibit K (2)'!$F$17</f>
        <v>5.8530827773248806E-3</v>
      </c>
      <c r="BI72" s="83">
        <f>'Exhibit K (2)'!$F$17</f>
        <v>5.8530827773248806E-3</v>
      </c>
    </row>
    <row r="73" spans="1:69">
      <c r="B73" s="100"/>
      <c r="D73" s="71"/>
      <c r="E73" s="68"/>
      <c r="F73" s="71"/>
      <c r="G73" s="48"/>
      <c r="H73" s="48"/>
      <c r="I73" s="48"/>
      <c r="J73" s="48"/>
      <c r="K73" s="48"/>
      <c r="L73" s="48"/>
      <c r="M73" s="48"/>
      <c r="N73" s="84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</row>
    <row r="74" spans="1:69">
      <c r="A74" s="100">
        <v>124500103</v>
      </c>
      <c r="B74" s="101">
        <v>11</v>
      </c>
      <c r="D74" s="71">
        <v>16</v>
      </c>
      <c r="E74" s="68" t="s">
        <v>56</v>
      </c>
      <c r="F74" s="71"/>
      <c r="G74" s="69">
        <f>SUMIF($N$8:$BI$8,G53,$N74:$BI74)</f>
        <v>7122.8427711584191</v>
      </c>
      <c r="H74" s="69">
        <f>SUMIF($N$8:$BI$8,H53,$N74:$BI74)</f>
        <v>142383.23025411219</v>
      </c>
      <c r="I74" s="69">
        <f>SUMIF($N$8:$BI$8,I53,$N74:$BI74)</f>
        <v>629906.48318270617</v>
      </c>
      <c r="J74" s="69">
        <f>SUMIF($N$8:$BI$8,J53,$N74:$BI74)</f>
        <v>0</v>
      </c>
      <c r="K74" s="69">
        <f>SUMIF($N$8:$BI$8,K53,$N74:$BI74)</f>
        <v>0</v>
      </c>
      <c r="L74" s="69"/>
      <c r="M74" s="69"/>
      <c r="N74" s="70">
        <f t="shared" ref="N74:O74" si="39">+N69*N72</f>
        <v>45.212617475138103</v>
      </c>
      <c r="O74" s="70">
        <f t="shared" si="39"/>
        <v>90.425234950276206</v>
      </c>
      <c r="P74" s="70">
        <f>+P69*P72</f>
        <v>90.954501335599232</v>
      </c>
      <c r="Q74" s="70">
        <f t="shared" ref="Q74:R74" si="40">+Q69*Q72</f>
        <v>288.40123633851971</v>
      </c>
      <c r="R74" s="70">
        <f t="shared" si="40"/>
        <v>589.07152213074949</v>
      </c>
      <c r="S74" s="70">
        <f>+S69*S72</f>
        <v>1383.4612520556611</v>
      </c>
      <c r="T74" s="70">
        <f>+T69*T72</f>
        <v>2189.5395328804525</v>
      </c>
      <c r="U74" s="70">
        <f t="shared" ref="U74:AQ74" si="41">+U69*U72</f>
        <v>2445.7768739920225</v>
      </c>
      <c r="V74" s="70">
        <f t="shared" si="41"/>
        <v>2895.1965433215364</v>
      </c>
      <c r="W74" s="70">
        <f t="shared" si="41"/>
        <v>4415.1171466070646</v>
      </c>
      <c r="X74" s="70">
        <f t="shared" si="41"/>
        <v>6869.3487028057752</v>
      </c>
      <c r="Y74" s="70">
        <f t="shared" si="41"/>
        <v>9324.4321737613427</v>
      </c>
      <c r="Z74" s="70">
        <f t="shared" si="41"/>
        <v>11695.635293228053</v>
      </c>
      <c r="AA74" s="70">
        <f t="shared" si="41"/>
        <v>13207.46283626615</v>
      </c>
      <c r="AB74" s="70">
        <f t="shared" si="41"/>
        <v>13729.349175695223</v>
      </c>
      <c r="AC74" s="70">
        <f t="shared" si="41"/>
        <v>14199.547276242038</v>
      </c>
      <c r="AD74" s="70">
        <f t="shared" si="41"/>
        <v>14763.905221726067</v>
      </c>
      <c r="AE74" s="70">
        <f t="shared" si="41"/>
        <v>16163.675062840139</v>
      </c>
      <c r="AF74" s="70">
        <f t="shared" si="41"/>
        <v>17419.462413280726</v>
      </c>
      <c r="AG74" s="70">
        <f t="shared" si="41"/>
        <v>17700.098408338112</v>
      </c>
      <c r="AH74" s="70">
        <f t="shared" si="41"/>
        <v>17913.980843212317</v>
      </c>
      <c r="AI74" s="70">
        <f t="shared" si="41"/>
        <v>18018.832855959052</v>
      </c>
      <c r="AJ74" s="70">
        <f t="shared" si="41"/>
        <v>18475.19199860721</v>
      </c>
      <c r="AK74" s="70">
        <f t="shared" si="41"/>
        <v>32388.205921900179</v>
      </c>
      <c r="AL74" s="70">
        <f t="shared" si="41"/>
        <v>52102.216652348856</v>
      </c>
      <c r="AM74" s="70">
        <f t="shared" si="41"/>
        <v>65822.725555549332</v>
      </c>
      <c r="AN74" s="70">
        <f t="shared" si="41"/>
        <v>81553.455556260233</v>
      </c>
      <c r="AO74" s="70">
        <f t="shared" si="41"/>
        <v>98555.172997692716</v>
      </c>
      <c r="AP74" s="70">
        <f t="shared" si="41"/>
        <v>115445.86684523172</v>
      </c>
      <c r="AQ74" s="70">
        <f t="shared" si="41"/>
        <v>129630.83395594446</v>
      </c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</row>
    <row r="75" spans="1:69">
      <c r="D75" s="71">
        <v>17</v>
      </c>
      <c r="E75" s="68" t="s">
        <v>57</v>
      </c>
      <c r="F75" s="71"/>
      <c r="G75" s="69">
        <f>+G74+F75</f>
        <v>7122.8427711584191</v>
      </c>
      <c r="H75" s="69">
        <f>+H74+G75</f>
        <v>149506.0730252706</v>
      </c>
      <c r="I75" s="69">
        <f>I74+H75</f>
        <v>779412.55620797677</v>
      </c>
      <c r="J75" s="69">
        <f>J74+I75</f>
        <v>779412.55620797677</v>
      </c>
      <c r="K75" s="69">
        <f>K74+J75</f>
        <v>779412.55620797677</v>
      </c>
      <c r="L75" s="69">
        <f>L74+K75</f>
        <v>779412.55620797677</v>
      </c>
      <c r="M75" s="69"/>
      <c r="N75" s="70">
        <v>0</v>
      </c>
      <c r="O75" s="70">
        <f>+O74+N75</f>
        <v>90.425234950276206</v>
      </c>
      <c r="P75" s="70">
        <f t="shared" ref="P75:R75" si="42">+P74+O75</f>
        <v>181.37973628587542</v>
      </c>
      <c r="Q75" s="70">
        <f t="shared" si="42"/>
        <v>469.78097262439513</v>
      </c>
      <c r="R75" s="70">
        <f t="shared" si="42"/>
        <v>1058.8524947551446</v>
      </c>
      <c r="S75" s="70">
        <f>+S74+R75</f>
        <v>2442.3137468108057</v>
      </c>
      <c r="T75" s="70">
        <f>+T74+S75</f>
        <v>4631.8532796912586</v>
      </c>
      <c r="U75" s="70">
        <f t="shared" ref="U75:BI75" si="43">+U74+T75</f>
        <v>7077.6301536832816</v>
      </c>
      <c r="V75" s="70">
        <f t="shared" si="43"/>
        <v>9972.8266970048171</v>
      </c>
      <c r="W75" s="70">
        <f t="shared" si="43"/>
        <v>14387.943843611882</v>
      </c>
      <c r="X75" s="70">
        <f t="shared" si="43"/>
        <v>21257.292546417659</v>
      </c>
      <c r="Y75" s="70">
        <f t="shared" si="43"/>
        <v>30581.724720179001</v>
      </c>
      <c r="Z75" s="70">
        <f t="shared" si="43"/>
        <v>42277.360013407058</v>
      </c>
      <c r="AA75" s="70">
        <f t="shared" si="43"/>
        <v>55484.822849673204</v>
      </c>
      <c r="AB75" s="70">
        <f t="shared" si="43"/>
        <v>69214.172025368433</v>
      </c>
      <c r="AC75" s="70">
        <f t="shared" si="43"/>
        <v>83413.719301610472</v>
      </c>
      <c r="AD75" s="70">
        <f t="shared" si="43"/>
        <v>98177.624523336533</v>
      </c>
      <c r="AE75" s="70">
        <f t="shared" si="43"/>
        <v>114341.29958617667</v>
      </c>
      <c r="AF75" s="70">
        <f t="shared" si="43"/>
        <v>131760.76199945741</v>
      </c>
      <c r="AG75" s="70">
        <f t="shared" si="43"/>
        <v>149460.86040779552</v>
      </c>
      <c r="AH75" s="70">
        <f t="shared" si="43"/>
        <v>167374.84125100783</v>
      </c>
      <c r="AI75" s="70">
        <f t="shared" si="43"/>
        <v>185393.67410696688</v>
      </c>
      <c r="AJ75" s="70">
        <f t="shared" si="43"/>
        <v>203868.8661055741</v>
      </c>
      <c r="AK75" s="70">
        <f t="shared" si="43"/>
        <v>236257.07202747426</v>
      </c>
      <c r="AL75" s="70">
        <f t="shared" si="43"/>
        <v>288359.2886798231</v>
      </c>
      <c r="AM75" s="70">
        <f t="shared" si="43"/>
        <v>354182.01423537242</v>
      </c>
      <c r="AN75" s="70">
        <f t="shared" si="43"/>
        <v>435735.46979163267</v>
      </c>
      <c r="AO75" s="70">
        <f t="shared" si="43"/>
        <v>534290.64278932544</v>
      </c>
      <c r="AP75" s="70">
        <f t="shared" si="43"/>
        <v>649736.50963455718</v>
      </c>
      <c r="AQ75" s="70">
        <f t="shared" si="43"/>
        <v>779367.3435905017</v>
      </c>
      <c r="AR75" s="70">
        <f t="shared" si="43"/>
        <v>779367.3435905017</v>
      </c>
      <c r="AS75" s="70">
        <f t="shared" si="43"/>
        <v>779367.3435905017</v>
      </c>
      <c r="AT75" s="70">
        <f t="shared" si="43"/>
        <v>779367.3435905017</v>
      </c>
      <c r="AU75" s="70">
        <f t="shared" si="43"/>
        <v>779367.3435905017</v>
      </c>
      <c r="AV75" s="70">
        <f t="shared" si="43"/>
        <v>779367.3435905017</v>
      </c>
      <c r="AW75" s="70">
        <f t="shared" si="43"/>
        <v>779367.3435905017</v>
      </c>
      <c r="AX75" s="70">
        <f t="shared" si="43"/>
        <v>779367.3435905017</v>
      </c>
      <c r="AY75" s="70">
        <f t="shared" si="43"/>
        <v>779367.3435905017</v>
      </c>
      <c r="AZ75" s="70">
        <f t="shared" si="43"/>
        <v>779367.3435905017</v>
      </c>
      <c r="BA75" s="70">
        <f t="shared" si="43"/>
        <v>779367.3435905017</v>
      </c>
      <c r="BB75" s="70">
        <f t="shared" si="43"/>
        <v>779367.3435905017</v>
      </c>
      <c r="BC75" s="70">
        <f t="shared" si="43"/>
        <v>779367.3435905017</v>
      </c>
      <c r="BD75" s="70">
        <f t="shared" si="43"/>
        <v>779367.3435905017</v>
      </c>
      <c r="BE75" s="70">
        <f t="shared" si="43"/>
        <v>779367.3435905017</v>
      </c>
      <c r="BF75" s="70">
        <f t="shared" si="43"/>
        <v>779367.3435905017</v>
      </c>
      <c r="BG75" s="70">
        <f t="shared" si="43"/>
        <v>779367.3435905017</v>
      </c>
      <c r="BH75" s="70">
        <f t="shared" si="43"/>
        <v>779367.3435905017</v>
      </c>
      <c r="BI75" s="70">
        <f t="shared" si="43"/>
        <v>779367.3435905017</v>
      </c>
    </row>
    <row r="76" spans="1:69">
      <c r="D76" s="71"/>
      <c r="E76" s="68"/>
      <c r="F76" s="71"/>
      <c r="G76" s="48"/>
      <c r="H76" s="48"/>
      <c r="I76" s="48"/>
      <c r="J76" s="48"/>
      <c r="K76" s="48"/>
      <c r="L76" s="48"/>
      <c r="M76" s="48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</row>
    <row r="77" spans="1:69">
      <c r="D77" s="71">
        <v>18</v>
      </c>
      <c r="E77" s="68" t="s">
        <v>58</v>
      </c>
      <c r="F77" s="86"/>
      <c r="G77" s="87">
        <f>'Exhibit K (2)'!$I$12</f>
        <v>2.5126454892774866E-3</v>
      </c>
      <c r="H77" s="87">
        <f>'Exhibit K (2)'!$I$12</f>
        <v>2.5126454892774866E-3</v>
      </c>
      <c r="I77" s="87">
        <f>'Exhibit K (2)'!$I$12</f>
        <v>2.5126454892774866E-3</v>
      </c>
      <c r="J77" s="87">
        <f>'Exhibit K (2)'!$I$12</f>
        <v>2.5126454892774866E-3</v>
      </c>
      <c r="K77" s="87">
        <f>'Exhibit K (2)'!$I$12</f>
        <v>2.5126454892774866E-3</v>
      </c>
      <c r="L77" s="87">
        <f>'Exhibit K (2)'!$I$12</f>
        <v>2.5126454892774866E-3</v>
      </c>
      <c r="M77" s="87"/>
      <c r="N77" s="88">
        <f>'Exhibit K (2)'!$I$12</f>
        <v>2.5126454892774866E-3</v>
      </c>
      <c r="O77" s="88">
        <f>'Exhibit K (2)'!$I$12</f>
        <v>2.5126454892774866E-3</v>
      </c>
      <c r="P77" s="88">
        <f>'Exhibit K (2)'!$I$12</f>
        <v>2.5126454892774866E-3</v>
      </c>
      <c r="Q77" s="88">
        <f>'Exhibit K (2)'!$I$12</f>
        <v>2.5126454892774866E-3</v>
      </c>
      <c r="R77" s="88">
        <f>'Exhibit K (2)'!$I$12</f>
        <v>2.5126454892774866E-3</v>
      </c>
      <c r="S77" s="88">
        <f>'Exhibit K (2)'!$I$12</f>
        <v>2.5126454892774866E-3</v>
      </c>
      <c r="T77" s="88">
        <f>'Exhibit K (2)'!$I$12</f>
        <v>2.5126454892774866E-3</v>
      </c>
      <c r="U77" s="88">
        <f>'Exhibit K (2)'!$I$12</f>
        <v>2.5126454892774866E-3</v>
      </c>
      <c r="V77" s="88">
        <f>'Exhibit K (2)'!$I$12</f>
        <v>2.5126454892774866E-3</v>
      </c>
      <c r="W77" s="88">
        <f>'Exhibit K (2)'!$I$12</f>
        <v>2.5126454892774866E-3</v>
      </c>
      <c r="X77" s="88">
        <f>'Exhibit K (2)'!$I$12</f>
        <v>2.5126454892774866E-3</v>
      </c>
      <c r="Y77" s="88">
        <f>'Exhibit K (2)'!$I$12</f>
        <v>2.5126454892774866E-3</v>
      </c>
      <c r="Z77" s="88">
        <f>'Exhibit K (2)'!$I$12</f>
        <v>2.5126454892774866E-3</v>
      </c>
      <c r="AA77" s="88">
        <f>'Exhibit K (2)'!$I$12</f>
        <v>2.5126454892774866E-3</v>
      </c>
      <c r="AB77" s="88">
        <f>'Exhibit K (2)'!$I$12</f>
        <v>2.5126454892774866E-3</v>
      </c>
      <c r="AC77" s="88">
        <f>'Exhibit K (2)'!$I$12</f>
        <v>2.5126454892774866E-3</v>
      </c>
      <c r="AD77" s="88">
        <f>'Exhibit K (2)'!$I$12</f>
        <v>2.5126454892774866E-3</v>
      </c>
      <c r="AE77" s="88">
        <f>'Exhibit K (2)'!$I$12</f>
        <v>2.5126454892774866E-3</v>
      </c>
      <c r="AF77" s="88">
        <f>'Exhibit K (2)'!$I$12</f>
        <v>2.5126454892774866E-3</v>
      </c>
      <c r="AG77" s="88">
        <f>'Exhibit K (2)'!$I$12</f>
        <v>2.5126454892774866E-3</v>
      </c>
      <c r="AH77" s="88">
        <f>'Exhibit K (2)'!$I$12</f>
        <v>2.5126454892774866E-3</v>
      </c>
      <c r="AI77" s="88">
        <f>'Exhibit K (2)'!$I$12</f>
        <v>2.5126454892774866E-3</v>
      </c>
      <c r="AJ77" s="88">
        <f>'Exhibit K (2)'!$I$12</f>
        <v>2.5126454892774866E-3</v>
      </c>
      <c r="AK77" s="88">
        <f>'Exhibit K (2)'!$I$12</f>
        <v>2.5126454892774866E-3</v>
      </c>
      <c r="AL77" s="88">
        <f>'Exhibit K (2)'!$I$12</f>
        <v>2.5126454892774866E-3</v>
      </c>
      <c r="AM77" s="88">
        <f>'Exhibit K (2)'!$I$12</f>
        <v>2.5126454892774866E-3</v>
      </c>
      <c r="AN77" s="88">
        <f>'Exhibit K (2)'!$I$12</f>
        <v>2.5126454892774866E-3</v>
      </c>
      <c r="AO77" s="88">
        <f>'Exhibit K (2)'!$I$12</f>
        <v>2.5126454892774866E-3</v>
      </c>
      <c r="AP77" s="88">
        <f>'Exhibit K (2)'!$I$12</f>
        <v>2.5126454892774866E-3</v>
      </c>
      <c r="AQ77" s="88">
        <f>'Exhibit K (2)'!$I$12</f>
        <v>2.5126454892774866E-3</v>
      </c>
      <c r="AR77" s="88">
        <f>'Exhibit K (2)'!$I$12</f>
        <v>2.5126454892774866E-3</v>
      </c>
      <c r="AS77" s="88">
        <f>'Exhibit K (2)'!$I$12</f>
        <v>2.5126454892774866E-3</v>
      </c>
      <c r="AT77" s="88">
        <f>'Exhibit K (2)'!$I$12</f>
        <v>2.5126454892774866E-3</v>
      </c>
      <c r="AU77" s="88">
        <f>'Exhibit K (2)'!$I$12</f>
        <v>2.5126454892774866E-3</v>
      </c>
      <c r="AV77" s="88">
        <f>'Exhibit K (2)'!$I$12</f>
        <v>2.5126454892774866E-3</v>
      </c>
      <c r="AW77" s="88">
        <f>'Exhibit K (2)'!$I$12</f>
        <v>2.5126454892774866E-3</v>
      </c>
      <c r="AX77" s="88">
        <f>'Exhibit K (2)'!$I$12</f>
        <v>2.5126454892774866E-3</v>
      </c>
      <c r="AY77" s="88">
        <f>'Exhibit K (2)'!$I$12</f>
        <v>2.5126454892774866E-3</v>
      </c>
      <c r="AZ77" s="88">
        <f>'Exhibit K (2)'!$I$12</f>
        <v>2.5126454892774866E-3</v>
      </c>
      <c r="BA77" s="88">
        <f>'Exhibit K (2)'!$I$12</f>
        <v>2.5126454892774866E-3</v>
      </c>
      <c r="BB77" s="88">
        <f>'Exhibit K (2)'!$I$12</f>
        <v>2.5126454892774866E-3</v>
      </c>
      <c r="BC77" s="88">
        <f>'Exhibit K (2)'!$I$12</f>
        <v>2.5126454892774866E-3</v>
      </c>
      <c r="BD77" s="88">
        <f>'Exhibit K (2)'!$I$12</f>
        <v>2.5126454892774866E-3</v>
      </c>
      <c r="BE77" s="88">
        <f>'Exhibit K (2)'!$I$12</f>
        <v>2.5126454892774866E-3</v>
      </c>
      <c r="BF77" s="88">
        <f>'Exhibit K (2)'!$I$12</f>
        <v>2.5126454892774866E-3</v>
      </c>
      <c r="BG77" s="88">
        <f>'Exhibit K (2)'!$I$12</f>
        <v>2.5126454892774866E-3</v>
      </c>
      <c r="BH77" s="88">
        <f>'Exhibit K (2)'!$I$12</f>
        <v>2.5126454892774866E-3</v>
      </c>
      <c r="BI77" s="88">
        <f>'Exhibit K (2)'!$I$12</f>
        <v>2.5126454892774866E-3</v>
      </c>
    </row>
    <row r="78" spans="1:69">
      <c r="D78" s="71">
        <v>19</v>
      </c>
      <c r="E78" s="68" t="s">
        <v>59</v>
      </c>
      <c r="F78" s="86"/>
      <c r="G78" s="87">
        <f>'Exhibit K (2)'!$I$13</f>
        <v>3.3404372880473936E-3</v>
      </c>
      <c r="H78" s="87">
        <f>'Exhibit K (2)'!$I$13</f>
        <v>3.3404372880473936E-3</v>
      </c>
      <c r="I78" s="87">
        <f>'Exhibit K (2)'!$I$13</f>
        <v>3.3404372880473936E-3</v>
      </c>
      <c r="J78" s="87">
        <f>'Exhibit K (2)'!$I$13</f>
        <v>3.3404372880473936E-3</v>
      </c>
      <c r="K78" s="87">
        <f>'Exhibit K (2)'!$I$13</f>
        <v>3.3404372880473936E-3</v>
      </c>
      <c r="L78" s="87">
        <f>'Exhibit K (2)'!$I$13</f>
        <v>3.3404372880473936E-3</v>
      </c>
      <c r="M78" s="87"/>
      <c r="N78" s="88">
        <f>'Exhibit K (2)'!$I$13</f>
        <v>3.3404372880473936E-3</v>
      </c>
      <c r="O78" s="88">
        <f>'Exhibit K (2)'!$I$13</f>
        <v>3.3404372880473936E-3</v>
      </c>
      <c r="P78" s="88">
        <f>'Exhibit K (2)'!$I$13</f>
        <v>3.3404372880473936E-3</v>
      </c>
      <c r="Q78" s="88">
        <f>'Exhibit K (2)'!$I$13</f>
        <v>3.3404372880473936E-3</v>
      </c>
      <c r="R78" s="88">
        <f>'Exhibit K (2)'!$I$13</f>
        <v>3.3404372880473936E-3</v>
      </c>
      <c r="S78" s="88">
        <f>'Exhibit K (2)'!$I$13</f>
        <v>3.3404372880473936E-3</v>
      </c>
      <c r="T78" s="88">
        <f>'Exhibit K (2)'!$I$13</f>
        <v>3.3404372880473936E-3</v>
      </c>
      <c r="U78" s="88">
        <f>'Exhibit K (2)'!$I$13</f>
        <v>3.3404372880473936E-3</v>
      </c>
      <c r="V78" s="88">
        <f>'Exhibit K (2)'!$I$13</f>
        <v>3.3404372880473936E-3</v>
      </c>
      <c r="W78" s="88">
        <f>'Exhibit K (2)'!$I$13</f>
        <v>3.3404372880473936E-3</v>
      </c>
      <c r="X78" s="88">
        <f>'Exhibit K (2)'!$I$13</f>
        <v>3.3404372880473936E-3</v>
      </c>
      <c r="Y78" s="88">
        <f>'Exhibit K (2)'!$I$13</f>
        <v>3.3404372880473936E-3</v>
      </c>
      <c r="Z78" s="88">
        <f>'Exhibit K (2)'!$I$13</f>
        <v>3.3404372880473936E-3</v>
      </c>
      <c r="AA78" s="88">
        <f>'Exhibit K (2)'!$I$13</f>
        <v>3.3404372880473936E-3</v>
      </c>
      <c r="AB78" s="88">
        <f>'Exhibit K (2)'!$I$13</f>
        <v>3.3404372880473936E-3</v>
      </c>
      <c r="AC78" s="88">
        <f>'Exhibit K (2)'!$I$13</f>
        <v>3.3404372880473936E-3</v>
      </c>
      <c r="AD78" s="88">
        <f>'Exhibit K (2)'!$I$13</f>
        <v>3.3404372880473936E-3</v>
      </c>
      <c r="AE78" s="88">
        <f>'Exhibit K (2)'!$I$13</f>
        <v>3.3404372880473936E-3</v>
      </c>
      <c r="AF78" s="88">
        <f>'Exhibit K (2)'!$I$13</f>
        <v>3.3404372880473936E-3</v>
      </c>
      <c r="AG78" s="88">
        <f>'Exhibit K (2)'!$I$13</f>
        <v>3.3404372880473936E-3</v>
      </c>
      <c r="AH78" s="88">
        <f>'Exhibit K (2)'!$I$13</f>
        <v>3.3404372880473936E-3</v>
      </c>
      <c r="AI78" s="88">
        <f>'Exhibit K (2)'!$I$13</f>
        <v>3.3404372880473936E-3</v>
      </c>
      <c r="AJ78" s="88">
        <f>'Exhibit K (2)'!$I$13</f>
        <v>3.3404372880473936E-3</v>
      </c>
      <c r="AK78" s="88">
        <f>'Exhibit K (2)'!$I$13</f>
        <v>3.3404372880473936E-3</v>
      </c>
      <c r="AL78" s="88">
        <f>'Exhibit K (2)'!$I$13</f>
        <v>3.3404372880473936E-3</v>
      </c>
      <c r="AM78" s="88">
        <f>'Exhibit K (2)'!$I$13</f>
        <v>3.3404372880473936E-3</v>
      </c>
      <c r="AN78" s="88">
        <f>'Exhibit K (2)'!$I$13</f>
        <v>3.3404372880473936E-3</v>
      </c>
      <c r="AO78" s="88">
        <f>'Exhibit K (2)'!$I$13</f>
        <v>3.3404372880473936E-3</v>
      </c>
      <c r="AP78" s="88">
        <f>'Exhibit K (2)'!$I$13</f>
        <v>3.3404372880473936E-3</v>
      </c>
      <c r="AQ78" s="88">
        <f>'Exhibit K (2)'!$I$13</f>
        <v>3.3404372880473936E-3</v>
      </c>
      <c r="AR78" s="88">
        <f>'Exhibit K (2)'!$I$13</f>
        <v>3.3404372880473936E-3</v>
      </c>
      <c r="AS78" s="88">
        <f>'Exhibit K (2)'!$I$13</f>
        <v>3.3404372880473936E-3</v>
      </c>
      <c r="AT78" s="88">
        <f>'Exhibit K (2)'!$I$13</f>
        <v>3.3404372880473936E-3</v>
      </c>
      <c r="AU78" s="88">
        <f>'Exhibit K (2)'!$I$13</f>
        <v>3.3404372880473936E-3</v>
      </c>
      <c r="AV78" s="88">
        <f>'Exhibit K (2)'!$I$13</f>
        <v>3.3404372880473936E-3</v>
      </c>
      <c r="AW78" s="88">
        <f>'Exhibit K (2)'!$I$13</f>
        <v>3.3404372880473936E-3</v>
      </c>
      <c r="AX78" s="88">
        <f>'Exhibit K (2)'!$I$13</f>
        <v>3.3404372880473936E-3</v>
      </c>
      <c r="AY78" s="88">
        <f>'Exhibit K (2)'!$I$13</f>
        <v>3.3404372880473936E-3</v>
      </c>
      <c r="AZ78" s="88">
        <f>'Exhibit K (2)'!$I$13</f>
        <v>3.3404372880473936E-3</v>
      </c>
      <c r="BA78" s="88">
        <f>'Exhibit K (2)'!$I$13</f>
        <v>3.3404372880473936E-3</v>
      </c>
      <c r="BB78" s="88">
        <f>'Exhibit K (2)'!$I$13</f>
        <v>3.3404372880473936E-3</v>
      </c>
      <c r="BC78" s="88">
        <f>'Exhibit K (2)'!$I$13</f>
        <v>3.3404372880473936E-3</v>
      </c>
      <c r="BD78" s="88">
        <f>'Exhibit K (2)'!$I$13</f>
        <v>3.3404372880473936E-3</v>
      </c>
      <c r="BE78" s="88">
        <f>'Exhibit K (2)'!$I$13</f>
        <v>3.3404372880473936E-3</v>
      </c>
      <c r="BF78" s="88">
        <f>'Exhibit K (2)'!$I$13</f>
        <v>3.3404372880473936E-3</v>
      </c>
      <c r="BG78" s="88">
        <f>'Exhibit K (2)'!$I$13</f>
        <v>3.3404372880473936E-3</v>
      </c>
      <c r="BH78" s="88">
        <f>'Exhibit K (2)'!$I$13</f>
        <v>3.3404372880473936E-3</v>
      </c>
      <c r="BI78" s="88">
        <f>'Exhibit K (2)'!$I$13</f>
        <v>3.3404372880473936E-3</v>
      </c>
    </row>
    <row r="79" spans="1:69">
      <c r="D79" s="71"/>
      <c r="E79" s="68"/>
      <c r="F79" s="71"/>
      <c r="G79" s="48"/>
      <c r="H79" s="48"/>
      <c r="I79" s="48"/>
      <c r="J79" s="48"/>
      <c r="K79" s="48"/>
      <c r="L79" s="48"/>
      <c r="M79" s="48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89"/>
      <c r="Y79" s="89"/>
      <c r="Z79" s="90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</row>
    <row r="80" spans="1:69">
      <c r="D80" s="71">
        <v>20</v>
      </c>
      <c r="E80" s="68" t="s">
        <v>60</v>
      </c>
      <c r="F80" s="71"/>
      <c r="G80" s="69">
        <f t="shared" ref="G80:K81" si="44">SUMIF($N$8:$BI$8,G$11,$N80:$BI80)</f>
        <v>3057.7354602122614</v>
      </c>
      <c r="H80" s="69">
        <f t="shared" si="44"/>
        <v>61123.102962549325</v>
      </c>
      <c r="I80" s="69">
        <f t="shared" si="44"/>
        <v>270409.92650355957</v>
      </c>
      <c r="J80" s="69">
        <f t="shared" si="44"/>
        <v>0</v>
      </c>
      <c r="K80" s="69">
        <f t="shared" si="44"/>
        <v>0</v>
      </c>
      <c r="L80" s="69">
        <f>SUM(G80:K80)</f>
        <v>334590.76492632116</v>
      </c>
      <c r="M80" s="69"/>
      <c r="N80" s="70">
        <f t="shared" ref="N80:R80" si="45">N69*N77</f>
        <v>19.409135950962234</v>
      </c>
      <c r="O80" s="70">
        <f t="shared" si="45"/>
        <v>38.818271901924469</v>
      </c>
      <c r="P80" s="70">
        <f t="shared" si="45"/>
        <v>39.045478460639139</v>
      </c>
      <c r="Q80" s="70">
        <f t="shared" si="45"/>
        <v>123.80656367877805</v>
      </c>
      <c r="R80" s="70">
        <f t="shared" si="45"/>
        <v>252.88005641706215</v>
      </c>
      <c r="S80" s="70">
        <f>S69*S77</f>
        <v>593.90030977087849</v>
      </c>
      <c r="T80" s="70">
        <f t="shared" ref="T80:AV80" si="46">T69*T77</f>
        <v>939.93829238158355</v>
      </c>
      <c r="U80" s="70">
        <f t="shared" si="46"/>
        <v>1049.9373516504331</v>
      </c>
      <c r="V80" s="70">
        <f t="shared" si="46"/>
        <v>1242.8668467377199</v>
      </c>
      <c r="W80" s="70">
        <f t="shared" si="46"/>
        <v>1895.3472221563572</v>
      </c>
      <c r="X80" s="70">
        <f t="shared" si="46"/>
        <v>2948.9140490624982</v>
      </c>
      <c r="Y80" s="70">
        <f t="shared" si="46"/>
        <v>4002.8465909008382</v>
      </c>
      <c r="Z80" s="70">
        <f t="shared" si="46"/>
        <v>5020.7704865563519</v>
      </c>
      <c r="AA80" s="70">
        <f t="shared" si="46"/>
        <v>5669.7766259016598</v>
      </c>
      <c r="AB80" s="70">
        <f t="shared" si="46"/>
        <v>5893.8150355004609</v>
      </c>
      <c r="AC80" s="70">
        <f t="shared" si="46"/>
        <v>6095.6644166475653</v>
      </c>
      <c r="AD80" s="70">
        <f t="shared" si="46"/>
        <v>6337.9352848389181</v>
      </c>
      <c r="AE80" s="70">
        <f t="shared" si="46"/>
        <v>6938.8366407752201</v>
      </c>
      <c r="AF80" s="70">
        <f t="shared" si="46"/>
        <v>7477.9283539148728</v>
      </c>
      <c r="AG80" s="70">
        <f t="shared" si="46"/>
        <v>7598.4014095568627</v>
      </c>
      <c r="AH80" s="70">
        <f t="shared" si="46"/>
        <v>7690.2181078110416</v>
      </c>
      <c r="AI80" s="70">
        <f t="shared" si="46"/>
        <v>7735.2295909717413</v>
      </c>
      <c r="AJ80" s="70">
        <f t="shared" si="46"/>
        <v>7931.1381036118983</v>
      </c>
      <c r="AK80" s="70">
        <f t="shared" si="46"/>
        <v>13903.797812449046</v>
      </c>
      <c r="AL80" s="70">
        <f t="shared" si="46"/>
        <v>22366.743241706965</v>
      </c>
      <c r="AM80" s="70">
        <f t="shared" si="46"/>
        <v>28256.76327350545</v>
      </c>
      <c r="AN80" s="70">
        <f t="shared" si="46"/>
        <v>35009.742734594387</v>
      </c>
      <c r="AO80" s="70">
        <f t="shared" si="46"/>
        <v>42308.339092172348</v>
      </c>
      <c r="AP80" s="70">
        <f t="shared" si="46"/>
        <v>49559.274594263945</v>
      </c>
      <c r="AQ80" s="70">
        <f t="shared" si="46"/>
        <v>55648.679952472761</v>
      </c>
      <c r="AR80" s="70">
        <f t="shared" si="46"/>
        <v>0</v>
      </c>
      <c r="AS80" s="70">
        <f t="shared" si="46"/>
        <v>0</v>
      </c>
      <c r="AT80" s="70">
        <f t="shared" si="46"/>
        <v>0</v>
      </c>
      <c r="AU80" s="70">
        <f t="shared" si="46"/>
        <v>0</v>
      </c>
      <c r="AV80" s="70">
        <f t="shared" si="46"/>
        <v>0</v>
      </c>
      <c r="AW80" s="70">
        <f>AW69*0.5*AW77</f>
        <v>0</v>
      </c>
      <c r="AX80" s="70">
        <f t="shared" ref="AX80:BI80" si="47">AX69*AX77</f>
        <v>0</v>
      </c>
      <c r="AY80" s="70">
        <f t="shared" si="47"/>
        <v>0</v>
      </c>
      <c r="AZ80" s="70">
        <f t="shared" si="47"/>
        <v>0</v>
      </c>
      <c r="BA80" s="70">
        <f t="shared" si="47"/>
        <v>0</v>
      </c>
      <c r="BB80" s="70">
        <f t="shared" si="47"/>
        <v>0</v>
      </c>
      <c r="BC80" s="70">
        <f t="shared" si="47"/>
        <v>0</v>
      </c>
      <c r="BD80" s="70">
        <f t="shared" si="47"/>
        <v>0</v>
      </c>
      <c r="BE80" s="70">
        <f t="shared" si="47"/>
        <v>0</v>
      </c>
      <c r="BF80" s="70">
        <f t="shared" si="47"/>
        <v>0</v>
      </c>
      <c r="BG80" s="70">
        <f t="shared" si="47"/>
        <v>0</v>
      </c>
      <c r="BH80" s="70">
        <f t="shared" si="47"/>
        <v>0</v>
      </c>
      <c r="BI80" s="70">
        <f t="shared" si="47"/>
        <v>0</v>
      </c>
    </row>
    <row r="81" spans="4:61">
      <c r="D81" s="71">
        <v>21</v>
      </c>
      <c r="E81" s="68" t="s">
        <v>61</v>
      </c>
      <c r="F81" s="71"/>
      <c r="G81" s="69">
        <f t="shared" si="44"/>
        <v>4065.1073109461568</v>
      </c>
      <c r="H81" s="69">
        <f t="shared" si="44"/>
        <v>81260.127291562894</v>
      </c>
      <c r="I81" s="69">
        <f t="shared" si="44"/>
        <v>359496.55667914648</v>
      </c>
      <c r="J81" s="69">
        <f t="shared" si="44"/>
        <v>0</v>
      </c>
      <c r="K81" s="69">
        <f t="shared" si="44"/>
        <v>0</v>
      </c>
      <c r="L81" s="69">
        <f>SUM(G81:K81)</f>
        <v>444821.79128165555</v>
      </c>
      <c r="M81" s="69"/>
      <c r="N81" s="70">
        <f t="shared" ref="N81:R81" si="48">N69*N78</f>
        <v>25.803481524175869</v>
      </c>
      <c r="O81" s="70">
        <f t="shared" si="48"/>
        <v>51.606963048351737</v>
      </c>
      <c r="P81" s="70">
        <f t="shared" si="48"/>
        <v>51.909022874960087</v>
      </c>
      <c r="Q81" s="70">
        <f t="shared" si="48"/>
        <v>164.59467265974166</v>
      </c>
      <c r="R81" s="70">
        <f t="shared" si="48"/>
        <v>336.19146571368725</v>
      </c>
      <c r="S81" s="70">
        <f>S69*S78</f>
        <v>789.56094228478241</v>
      </c>
      <c r="T81" s="70">
        <f t="shared" ref="T81:AV81" si="49">T69*T78</f>
        <v>1249.6012404988689</v>
      </c>
      <c r="U81" s="70">
        <f t="shared" si="49"/>
        <v>1395.8395223415891</v>
      </c>
      <c r="V81" s="70">
        <f t="shared" si="49"/>
        <v>1652.3296965838165</v>
      </c>
      <c r="W81" s="70">
        <f t="shared" si="49"/>
        <v>2519.7699244507071</v>
      </c>
      <c r="X81" s="70">
        <f t="shared" si="49"/>
        <v>3920.4346537432771</v>
      </c>
      <c r="Y81" s="70">
        <f t="shared" si="49"/>
        <v>5321.5855828605045</v>
      </c>
      <c r="Z81" s="70">
        <f t="shared" si="49"/>
        <v>6674.8648066717005</v>
      </c>
      <c r="AA81" s="70">
        <f t="shared" si="49"/>
        <v>7537.686210364488</v>
      </c>
      <c r="AB81" s="70">
        <f t="shared" si="49"/>
        <v>7835.5341401947599</v>
      </c>
      <c r="AC81" s="70">
        <f t="shared" si="49"/>
        <v>8103.8828595944724</v>
      </c>
      <c r="AD81" s="70">
        <f t="shared" si="49"/>
        <v>8425.9699368871479</v>
      </c>
      <c r="AE81" s="70">
        <f t="shared" si="49"/>
        <v>9224.8384220649168</v>
      </c>
      <c r="AF81" s="70">
        <f t="shared" si="49"/>
        <v>9941.534059365853</v>
      </c>
      <c r="AG81" s="70">
        <f t="shared" si="49"/>
        <v>10101.696998781246</v>
      </c>
      <c r="AH81" s="70">
        <f t="shared" si="49"/>
        <v>10223.762735401277</v>
      </c>
      <c r="AI81" s="70">
        <f t="shared" si="49"/>
        <v>10283.603264987309</v>
      </c>
      <c r="AJ81" s="70">
        <f t="shared" si="49"/>
        <v>10544.05389499531</v>
      </c>
      <c r="AK81" s="70">
        <f t="shared" si="49"/>
        <v>18484.408109451131</v>
      </c>
      <c r="AL81" s="70">
        <f t="shared" si="49"/>
        <v>29735.473410641891</v>
      </c>
      <c r="AM81" s="70">
        <f t="shared" si="49"/>
        <v>37565.962282043874</v>
      </c>
      <c r="AN81" s="70">
        <f t="shared" si="49"/>
        <v>46543.712821665846</v>
      </c>
      <c r="AO81" s="70">
        <f t="shared" si="49"/>
        <v>56246.833905520354</v>
      </c>
      <c r="AP81" s="70">
        <f t="shared" si="49"/>
        <v>65886.592250967762</v>
      </c>
      <c r="AQ81" s="70">
        <f t="shared" si="49"/>
        <v>73982.154003471689</v>
      </c>
      <c r="AR81" s="70">
        <f t="shared" si="49"/>
        <v>0</v>
      </c>
      <c r="AS81" s="70">
        <f t="shared" si="49"/>
        <v>0</v>
      </c>
      <c r="AT81" s="70">
        <f t="shared" si="49"/>
        <v>0</v>
      </c>
      <c r="AU81" s="70">
        <f t="shared" si="49"/>
        <v>0</v>
      </c>
      <c r="AV81" s="70">
        <f t="shared" si="49"/>
        <v>0</v>
      </c>
      <c r="AW81" s="70">
        <f>AW69*0.5*AW78</f>
        <v>0</v>
      </c>
      <c r="AX81" s="70">
        <f t="shared" ref="AX81:BI81" si="50">AX69*AX78</f>
        <v>0</v>
      </c>
      <c r="AY81" s="70">
        <f t="shared" si="50"/>
        <v>0</v>
      </c>
      <c r="AZ81" s="70">
        <f t="shared" si="50"/>
        <v>0</v>
      </c>
      <c r="BA81" s="70">
        <f t="shared" si="50"/>
        <v>0</v>
      </c>
      <c r="BB81" s="70">
        <f t="shared" si="50"/>
        <v>0</v>
      </c>
      <c r="BC81" s="70">
        <f t="shared" si="50"/>
        <v>0</v>
      </c>
      <c r="BD81" s="70">
        <f t="shared" si="50"/>
        <v>0</v>
      </c>
      <c r="BE81" s="70">
        <f t="shared" si="50"/>
        <v>0</v>
      </c>
      <c r="BF81" s="70">
        <f t="shared" si="50"/>
        <v>0</v>
      </c>
      <c r="BG81" s="70">
        <f t="shared" si="50"/>
        <v>0</v>
      </c>
      <c r="BH81" s="70">
        <f t="shared" si="50"/>
        <v>0</v>
      </c>
      <c r="BI81" s="70">
        <f t="shared" si="50"/>
        <v>0</v>
      </c>
    </row>
    <row r="82" spans="4:61">
      <c r="D82" s="71">
        <v>22</v>
      </c>
      <c r="E82" s="91" t="s">
        <v>62</v>
      </c>
      <c r="F82" s="71"/>
      <c r="G82" s="69">
        <f>SUM(G80:G81)</f>
        <v>7122.8427711584181</v>
      </c>
      <c r="H82" s="69">
        <f>SUM(H80:H81)</f>
        <v>142383.23025411222</v>
      </c>
      <c r="I82" s="69">
        <f>SUM(I80:I81)</f>
        <v>629906.48318270606</v>
      </c>
      <c r="J82" s="69">
        <f>SUM(J80:J81)</f>
        <v>0</v>
      </c>
      <c r="K82" s="69">
        <f>SUM(K80:K81)</f>
        <v>0</v>
      </c>
      <c r="L82" s="69">
        <f>SUM(G82:K82)</f>
        <v>779412.55620797665</v>
      </c>
      <c r="M82" s="69"/>
      <c r="N82" s="70">
        <f>SUM(N80:N81)</f>
        <v>45.212617475138103</v>
      </c>
      <c r="O82" s="70">
        <f t="shared" ref="O82:BI82" si="51">SUM(O80:O81)</f>
        <v>90.425234950276206</v>
      </c>
      <c r="P82" s="70">
        <f t="shared" si="51"/>
        <v>90.954501335599218</v>
      </c>
      <c r="Q82" s="70">
        <f t="shared" si="51"/>
        <v>288.40123633851971</v>
      </c>
      <c r="R82" s="70">
        <f t="shared" si="51"/>
        <v>589.07152213074937</v>
      </c>
      <c r="S82" s="70">
        <f t="shared" si="51"/>
        <v>1383.4612520556609</v>
      </c>
      <c r="T82" s="70">
        <f t="shared" si="51"/>
        <v>2189.5395328804525</v>
      </c>
      <c r="U82" s="70">
        <f t="shared" si="51"/>
        <v>2445.776873992022</v>
      </c>
      <c r="V82" s="70">
        <f t="shared" si="51"/>
        <v>2895.1965433215364</v>
      </c>
      <c r="W82" s="70">
        <f t="shared" si="51"/>
        <v>4415.1171466070646</v>
      </c>
      <c r="X82" s="70">
        <f t="shared" si="51"/>
        <v>6869.3487028057752</v>
      </c>
      <c r="Y82" s="70">
        <f t="shared" si="51"/>
        <v>9324.4321737613427</v>
      </c>
      <c r="Z82" s="70">
        <f t="shared" si="51"/>
        <v>11695.635293228053</v>
      </c>
      <c r="AA82" s="70">
        <f t="shared" si="51"/>
        <v>13207.462836266148</v>
      </c>
      <c r="AB82" s="70">
        <f t="shared" si="51"/>
        <v>13729.349175695221</v>
      </c>
      <c r="AC82" s="70">
        <f t="shared" si="51"/>
        <v>14199.547276242038</v>
      </c>
      <c r="AD82" s="70">
        <f t="shared" si="51"/>
        <v>14763.905221726065</v>
      </c>
      <c r="AE82" s="70">
        <f t="shared" si="51"/>
        <v>16163.675062840137</v>
      </c>
      <c r="AF82" s="70">
        <f t="shared" si="51"/>
        <v>17419.462413280726</v>
      </c>
      <c r="AG82" s="70">
        <f t="shared" si="51"/>
        <v>17700.098408338108</v>
      </c>
      <c r="AH82" s="70">
        <f t="shared" si="51"/>
        <v>17913.980843212317</v>
      </c>
      <c r="AI82" s="70">
        <f t="shared" si="51"/>
        <v>18018.832855959052</v>
      </c>
      <c r="AJ82" s="70">
        <f t="shared" si="51"/>
        <v>18475.19199860721</v>
      </c>
      <c r="AK82" s="70">
        <f t="shared" si="51"/>
        <v>32388.205921900175</v>
      </c>
      <c r="AL82" s="70">
        <f t="shared" si="51"/>
        <v>52102.216652348856</v>
      </c>
      <c r="AM82" s="70">
        <f t="shared" si="51"/>
        <v>65822.725555549318</v>
      </c>
      <c r="AN82" s="70">
        <f t="shared" si="51"/>
        <v>81553.455556260233</v>
      </c>
      <c r="AO82" s="70">
        <f t="shared" si="51"/>
        <v>98555.172997692702</v>
      </c>
      <c r="AP82" s="70">
        <f t="shared" si="51"/>
        <v>115445.86684523171</v>
      </c>
      <c r="AQ82" s="70">
        <f t="shared" si="51"/>
        <v>129630.83395594446</v>
      </c>
      <c r="AR82" s="70">
        <f t="shared" si="51"/>
        <v>0</v>
      </c>
      <c r="AS82" s="70">
        <f t="shared" si="51"/>
        <v>0</v>
      </c>
      <c r="AT82" s="70">
        <f t="shared" si="51"/>
        <v>0</v>
      </c>
      <c r="AU82" s="70">
        <f t="shared" si="51"/>
        <v>0</v>
      </c>
      <c r="AV82" s="70">
        <f t="shared" si="51"/>
        <v>0</v>
      </c>
      <c r="AW82" s="70">
        <f t="shared" si="51"/>
        <v>0</v>
      </c>
      <c r="AX82" s="70">
        <f t="shared" si="51"/>
        <v>0</v>
      </c>
      <c r="AY82" s="70">
        <f t="shared" si="51"/>
        <v>0</v>
      </c>
      <c r="AZ82" s="70">
        <f t="shared" si="51"/>
        <v>0</v>
      </c>
      <c r="BA82" s="70">
        <f t="shared" si="51"/>
        <v>0</v>
      </c>
      <c r="BB82" s="70">
        <f t="shared" si="51"/>
        <v>0</v>
      </c>
      <c r="BC82" s="70">
        <f t="shared" si="51"/>
        <v>0</v>
      </c>
      <c r="BD82" s="70">
        <f t="shared" si="51"/>
        <v>0</v>
      </c>
      <c r="BE82" s="70">
        <f t="shared" si="51"/>
        <v>0</v>
      </c>
      <c r="BF82" s="70">
        <f t="shared" si="51"/>
        <v>0</v>
      </c>
      <c r="BG82" s="70">
        <f t="shared" si="51"/>
        <v>0</v>
      </c>
      <c r="BH82" s="70">
        <f t="shared" si="51"/>
        <v>0</v>
      </c>
      <c r="BI82" s="70">
        <f t="shared" si="51"/>
        <v>0</v>
      </c>
    </row>
    <row r="84" spans="4:61">
      <c r="D84" s="71">
        <v>23</v>
      </c>
      <c r="E84" s="91" t="s">
        <v>63</v>
      </c>
      <c r="F84" s="71"/>
      <c r="G84" s="69">
        <f t="shared" ref="G84:L84" si="52">G75+G67</f>
        <v>443300.03941818594</v>
      </c>
      <c r="H84" s="69">
        <f t="shared" si="52"/>
        <v>3060651.3111014953</v>
      </c>
      <c r="I84" s="69">
        <f t="shared" si="52"/>
        <v>23876444.782186911</v>
      </c>
      <c r="J84" s="69">
        <f t="shared" si="52"/>
        <v>24646838.25598691</v>
      </c>
      <c r="K84" s="69">
        <f t="shared" si="52"/>
        <v>24646838.25598691</v>
      </c>
      <c r="L84" s="69">
        <f t="shared" si="52"/>
        <v>24646838.25598691</v>
      </c>
      <c r="M84" s="69"/>
      <c r="N84" s="70">
        <f t="shared" ref="N84:BI84" si="53">N75+N67</f>
        <v>15449.1638663625</v>
      </c>
      <c r="O84" s="70">
        <f t="shared" si="53"/>
        <v>15539.589101312777</v>
      </c>
      <c r="P84" s="70">
        <f t="shared" si="53"/>
        <v>15630.543602648375</v>
      </c>
      <c r="Q84" s="70">
        <f t="shared" si="53"/>
        <v>83204.639666501913</v>
      </c>
      <c r="R84" s="70">
        <f t="shared" si="53"/>
        <v>118670.33350487266</v>
      </c>
      <c r="S84" s="70">
        <f t="shared" si="53"/>
        <v>355442.21930052835</v>
      </c>
      <c r="T84" s="70">
        <f t="shared" si="53"/>
        <v>394913.58275740378</v>
      </c>
      <c r="U84" s="70">
        <f t="shared" si="53"/>
        <v>443254.82680071081</v>
      </c>
      <c r="V84" s="70">
        <f t="shared" si="53"/>
        <v>548929.82744092483</v>
      </c>
      <c r="W84" s="70">
        <f t="shared" si="53"/>
        <v>964132.0369245793</v>
      </c>
      <c r="X84" s="70">
        <f t="shared" si="53"/>
        <v>1389995.6589240949</v>
      </c>
      <c r="Y84" s="70">
        <f t="shared" si="53"/>
        <v>1805489.8198299864</v>
      </c>
      <c r="Z84" s="70">
        <f t="shared" si="53"/>
        <v>2202607.6222299244</v>
      </c>
      <c r="AA84" s="70">
        <f t="shared" si="53"/>
        <v>2323593.5359740155</v>
      </c>
      <c r="AB84" s="70">
        <f t="shared" si="53"/>
        <v>2381458.2147516357</v>
      </c>
      <c r="AC84" s="70">
        <f t="shared" si="53"/>
        <v>2484730.5547689097</v>
      </c>
      <c r="AD84" s="70">
        <f t="shared" si="53"/>
        <v>2574863.8383871862</v>
      </c>
      <c r="AE84" s="70">
        <f t="shared" si="53"/>
        <v>2964432.0655445089</v>
      </c>
      <c r="AF84" s="70">
        <f t="shared" si="53"/>
        <v>3005222.5098811998</v>
      </c>
      <c r="AG84" s="70">
        <f t="shared" si="53"/>
        <v>3060606.0984840207</v>
      </c>
      <c r="AH84" s="70">
        <f t="shared" si="53"/>
        <v>3078520.0793272327</v>
      </c>
      <c r="AI84" s="70">
        <f t="shared" si="53"/>
        <v>3096538.9121831916</v>
      </c>
      <c r="AJ84" s="70">
        <f t="shared" si="53"/>
        <v>3234914.4834317993</v>
      </c>
      <c r="AK84" s="70">
        <f t="shared" si="53"/>
        <v>7864532.6225875402</v>
      </c>
      <c r="AL84" s="70">
        <f t="shared" si="53"/>
        <v>9990911.400264889</v>
      </c>
      <c r="AM84" s="70">
        <f t="shared" si="53"/>
        <v>12566554.809490025</v>
      </c>
      <c r="AN84" s="70">
        <f t="shared" si="53"/>
        <v>15381836.911946286</v>
      </c>
      <c r="AO84" s="70">
        <f t="shared" si="53"/>
        <v>18393048.067798756</v>
      </c>
      <c r="AP84" s="70">
        <f t="shared" si="53"/>
        <v>21170282.353993986</v>
      </c>
      <c r="AQ84" s="70">
        <f t="shared" si="53"/>
        <v>23254240.210569438</v>
      </c>
      <c r="AR84" s="70">
        <f t="shared" si="53"/>
        <v>23421083.569569439</v>
      </c>
      <c r="AS84" s="70">
        <f t="shared" si="53"/>
        <v>23876399.569569439</v>
      </c>
      <c r="AT84" s="70">
        <f t="shared" si="53"/>
        <v>23936309.569569439</v>
      </c>
      <c r="AU84" s="70">
        <f t="shared" si="53"/>
        <v>23986294.878969438</v>
      </c>
      <c r="AV84" s="70">
        <f t="shared" si="53"/>
        <v>24263369.043369438</v>
      </c>
      <c r="AW84" s="70">
        <f t="shared" si="53"/>
        <v>24514991.043369438</v>
      </c>
      <c r="AX84" s="70">
        <f t="shared" si="53"/>
        <v>24646793.043369438</v>
      </c>
      <c r="AY84" s="70">
        <f t="shared" si="53"/>
        <v>24646793.043369438</v>
      </c>
      <c r="AZ84" s="70">
        <f t="shared" si="53"/>
        <v>24646793.043369438</v>
      </c>
      <c r="BA84" s="70">
        <f t="shared" si="53"/>
        <v>24646793.043369438</v>
      </c>
      <c r="BB84" s="70">
        <f t="shared" si="53"/>
        <v>24646793.043369438</v>
      </c>
      <c r="BC84" s="70">
        <f t="shared" si="53"/>
        <v>24646793.043369438</v>
      </c>
      <c r="BD84" s="70">
        <f t="shared" si="53"/>
        <v>24646793.043369438</v>
      </c>
      <c r="BE84" s="70">
        <f t="shared" si="53"/>
        <v>24646793.043369438</v>
      </c>
      <c r="BF84" s="70">
        <f t="shared" si="53"/>
        <v>24646793.043369438</v>
      </c>
      <c r="BG84" s="70">
        <f t="shared" si="53"/>
        <v>24646793.043369438</v>
      </c>
      <c r="BH84" s="70">
        <f t="shared" si="53"/>
        <v>24646793.043369438</v>
      </c>
      <c r="BI84" s="70">
        <f t="shared" si="53"/>
        <v>24646793.043369438</v>
      </c>
    </row>
    <row r="86" spans="4:61">
      <c r="D86" s="57" t="str">
        <f>+D1</f>
        <v>Equitrans, L.P,</v>
      </c>
      <c r="E86" s="57"/>
      <c r="F86" s="57"/>
    </row>
    <row r="87" spans="4:61">
      <c r="D87" s="116" t="str">
        <f>$D$2</f>
        <v>Ohio Valley Connector (OVCX) Project</v>
      </c>
      <c r="E87" s="116"/>
      <c r="F87" s="116"/>
      <c r="G87" s="48"/>
      <c r="H87" s="48"/>
      <c r="I87" s="48"/>
      <c r="J87" s="48"/>
      <c r="K87" s="48"/>
      <c r="L87" s="48"/>
      <c r="M87" s="48"/>
      <c r="N87" s="50"/>
      <c r="O87" s="50"/>
      <c r="P87" s="50"/>
      <c r="T87" s="114"/>
      <c r="U87" s="114"/>
      <c r="V87" s="114"/>
      <c r="Y87" s="50"/>
      <c r="Z87" s="50"/>
      <c r="AA87" s="50"/>
      <c r="AB87" s="50"/>
      <c r="AC87" s="50"/>
      <c r="AD87" s="50"/>
      <c r="AE87" s="50"/>
      <c r="AF87" s="97"/>
      <c r="AG87" s="97"/>
      <c r="AH87" s="97"/>
      <c r="AI87" s="50"/>
      <c r="AJ87" s="50"/>
      <c r="AK87" s="50"/>
      <c r="AL87" s="50"/>
      <c r="AM87" s="50"/>
      <c r="AN87" s="50"/>
      <c r="AO87" s="50"/>
      <c r="AP87" s="50"/>
      <c r="AQ87" s="50"/>
      <c r="AR87" s="97"/>
      <c r="AS87" s="97"/>
      <c r="AT87" s="97"/>
      <c r="AU87" s="52"/>
      <c r="AV87" s="52"/>
      <c r="AW87" s="52"/>
      <c r="AX87" s="52"/>
      <c r="AY87" s="52"/>
      <c r="AZ87" s="52"/>
      <c r="BA87" s="52"/>
      <c r="BB87" s="52"/>
      <c r="BC87" s="52"/>
      <c r="BD87" s="97"/>
      <c r="BE87" s="97"/>
      <c r="BF87" s="97"/>
      <c r="BG87" s="52"/>
      <c r="BH87" s="52"/>
      <c r="BI87" s="52"/>
    </row>
    <row r="88" spans="4:61">
      <c r="D88" s="116" t="str">
        <f>$D$3</f>
        <v>Docket No. CP22-___-000</v>
      </c>
      <c r="E88" s="116"/>
      <c r="F88" s="116"/>
      <c r="G88" s="48"/>
      <c r="H88" s="48"/>
      <c r="I88" s="48"/>
      <c r="J88" s="48"/>
      <c r="K88" s="48"/>
      <c r="L88" s="48"/>
      <c r="M88" s="48"/>
      <c r="N88" s="50"/>
      <c r="O88" s="50"/>
      <c r="P88" s="50"/>
      <c r="T88" s="114"/>
      <c r="U88" s="114"/>
      <c r="V88" s="114"/>
      <c r="Y88" s="50"/>
      <c r="Z88" s="50"/>
      <c r="AA88" s="50"/>
      <c r="AB88" s="50"/>
      <c r="AC88" s="50"/>
      <c r="AD88" s="50"/>
      <c r="AE88" s="50"/>
      <c r="AF88" s="97"/>
      <c r="AG88" s="97"/>
      <c r="AH88" s="97"/>
      <c r="AI88" s="50"/>
      <c r="AJ88" s="50"/>
      <c r="AK88" s="50"/>
      <c r="AL88" s="50"/>
      <c r="AM88" s="50"/>
      <c r="AN88" s="50"/>
      <c r="AO88" s="50"/>
      <c r="AP88" s="50"/>
      <c r="AQ88" s="50"/>
      <c r="AR88" s="97"/>
      <c r="AS88" s="97"/>
      <c r="AT88" s="97"/>
      <c r="AU88" s="52"/>
      <c r="AV88" s="52"/>
      <c r="AW88" s="52"/>
      <c r="AX88" s="52"/>
      <c r="AY88" s="52"/>
      <c r="AZ88" s="52"/>
      <c r="BA88" s="52"/>
      <c r="BB88" s="52"/>
      <c r="BC88" s="52"/>
      <c r="BD88" s="97"/>
      <c r="BE88" s="97"/>
      <c r="BF88" s="97"/>
      <c r="BG88" s="52"/>
      <c r="BH88" s="52"/>
      <c r="BI88" s="52"/>
    </row>
    <row r="89" spans="4:61">
      <c r="D89" s="116" t="str">
        <f>$D$4</f>
        <v>Exhibit K</v>
      </c>
      <c r="E89" s="116"/>
      <c r="F89" s="116"/>
      <c r="G89" s="48"/>
      <c r="H89" s="48"/>
      <c r="I89" s="48"/>
      <c r="J89" s="48"/>
      <c r="K89" s="48"/>
      <c r="L89" s="48"/>
      <c r="M89" s="48"/>
      <c r="N89" s="50"/>
      <c r="O89" s="50"/>
      <c r="P89" s="50"/>
      <c r="T89" s="114"/>
      <c r="U89" s="114"/>
      <c r="V89" s="114"/>
      <c r="Y89" s="50"/>
      <c r="Z89" s="50"/>
      <c r="AA89" s="50"/>
      <c r="AB89" s="50"/>
      <c r="AC89" s="50"/>
      <c r="AD89" s="50"/>
      <c r="AE89" s="50"/>
      <c r="AF89" s="97"/>
      <c r="AG89" s="97"/>
      <c r="AH89" s="97"/>
      <c r="AI89" s="50"/>
      <c r="AJ89" s="50"/>
      <c r="AK89" s="50"/>
      <c r="AL89" s="50"/>
      <c r="AM89" s="50"/>
      <c r="AN89" s="50"/>
      <c r="AO89" s="50"/>
      <c r="AP89" s="50"/>
      <c r="AQ89" s="50"/>
      <c r="AR89" s="97"/>
      <c r="AS89" s="97"/>
      <c r="AT89" s="97"/>
      <c r="AU89" s="52"/>
      <c r="AV89" s="52"/>
      <c r="AW89" s="52"/>
      <c r="AX89" s="52"/>
      <c r="AY89" s="52"/>
      <c r="AZ89" s="52"/>
      <c r="BA89" s="52"/>
      <c r="BB89" s="52"/>
      <c r="BC89" s="52"/>
      <c r="BD89" s="97"/>
      <c r="BE89" s="97"/>
      <c r="BF89" s="97"/>
      <c r="BG89" s="52"/>
      <c r="BH89" s="52"/>
      <c r="BI89" s="52"/>
    </row>
    <row r="90" spans="4:61">
      <c r="D90" s="116" t="str">
        <f>$D$5</f>
        <v>Cost of Facilities</v>
      </c>
      <c r="E90" s="116"/>
      <c r="F90" s="116"/>
      <c r="G90" s="48"/>
      <c r="H90" s="48"/>
      <c r="I90" s="48"/>
      <c r="J90" s="48"/>
      <c r="K90" s="48"/>
      <c r="L90" s="48"/>
      <c r="M90" s="48"/>
      <c r="N90" s="50"/>
      <c r="O90" s="50"/>
      <c r="P90" s="50"/>
      <c r="T90" s="97"/>
      <c r="U90" s="97"/>
      <c r="V90" s="97"/>
      <c r="Y90" s="50"/>
      <c r="Z90" s="50"/>
      <c r="AA90" s="50"/>
      <c r="AB90" s="50"/>
      <c r="AC90" s="50"/>
      <c r="AD90" s="50"/>
      <c r="AE90" s="50"/>
      <c r="AF90" s="97"/>
      <c r="AG90" s="97"/>
      <c r="AH90" s="97"/>
      <c r="AI90" s="50"/>
      <c r="AJ90" s="50"/>
      <c r="AK90" s="50"/>
      <c r="AL90" s="50"/>
      <c r="AM90" s="50"/>
      <c r="AN90" s="50"/>
      <c r="AO90" s="50"/>
      <c r="AP90" s="50"/>
      <c r="AQ90" s="50"/>
      <c r="AR90" s="97"/>
      <c r="AS90" s="97"/>
      <c r="AT90" s="97"/>
      <c r="AU90" s="52"/>
      <c r="AV90" s="52"/>
      <c r="AW90" s="52"/>
      <c r="AX90" s="52"/>
      <c r="AY90" s="52"/>
      <c r="AZ90" s="52"/>
      <c r="BA90" s="52"/>
      <c r="BB90" s="52"/>
      <c r="BC90" s="52"/>
      <c r="BD90" s="97"/>
      <c r="BE90" s="97"/>
      <c r="BF90" s="97"/>
      <c r="BG90" s="52"/>
      <c r="BH90" s="52"/>
      <c r="BI90" s="52"/>
    </row>
    <row r="91" spans="4:61">
      <c r="D91" s="113" t="s">
        <v>67</v>
      </c>
      <c r="E91" s="113"/>
      <c r="F91" s="113"/>
      <c r="G91" s="48"/>
      <c r="H91" s="48"/>
      <c r="I91" s="48"/>
      <c r="J91" s="48"/>
      <c r="K91" s="48"/>
      <c r="L91" s="48"/>
      <c r="M91" s="48"/>
      <c r="N91" s="50"/>
      <c r="O91" s="50"/>
      <c r="P91" s="50"/>
      <c r="T91" s="114"/>
      <c r="U91" s="114"/>
      <c r="V91" s="114"/>
      <c r="Y91" s="50"/>
      <c r="Z91" s="50"/>
      <c r="AA91" s="50"/>
      <c r="AB91" s="50"/>
      <c r="AC91" s="50"/>
      <c r="AD91" s="50"/>
      <c r="AE91" s="50"/>
      <c r="AF91" s="97"/>
      <c r="AG91" s="97"/>
      <c r="AH91" s="97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2"/>
      <c r="AV91" s="52"/>
      <c r="AW91" s="52"/>
      <c r="AX91" s="52"/>
      <c r="AY91" s="52"/>
      <c r="AZ91" s="52"/>
      <c r="BA91" s="52"/>
      <c r="BB91" s="52"/>
      <c r="BC91" s="52"/>
      <c r="BD91" s="97"/>
      <c r="BE91" s="97"/>
      <c r="BF91" s="97"/>
      <c r="BG91" s="52"/>
      <c r="BH91" s="52"/>
      <c r="BI91" s="52"/>
    </row>
    <row r="92" spans="4:61">
      <c r="D92" s="50"/>
      <c r="E92" s="50"/>
      <c r="F92" s="50"/>
      <c r="G92" s="48"/>
      <c r="H92" s="48"/>
      <c r="I92" s="48"/>
      <c r="J92" s="48"/>
      <c r="K92" s="48"/>
      <c r="L92" s="48"/>
      <c r="M92" s="48"/>
      <c r="N92" s="50"/>
      <c r="O92" s="50"/>
      <c r="P92" s="50"/>
      <c r="Q92" s="50"/>
      <c r="R92" s="50"/>
      <c r="S92" s="50"/>
      <c r="T92" s="97"/>
      <c r="U92" s="97"/>
      <c r="V92" s="97"/>
      <c r="W92" s="50"/>
      <c r="X92" s="50"/>
      <c r="Y92" s="50"/>
      <c r="Z92" s="50"/>
      <c r="AA92" s="50"/>
      <c r="AB92" s="50"/>
      <c r="AC92" s="50"/>
      <c r="AD92" s="50"/>
      <c r="AE92" s="50"/>
      <c r="AF92" s="97"/>
      <c r="AG92" s="97"/>
      <c r="AH92" s="97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2"/>
      <c r="AV92" s="52"/>
      <c r="AW92" s="52"/>
      <c r="AX92" s="52"/>
      <c r="AY92" s="52"/>
      <c r="AZ92" s="52"/>
      <c r="BA92" s="52"/>
      <c r="BB92" s="52"/>
      <c r="BC92" s="52"/>
      <c r="BD92" s="97"/>
      <c r="BE92" s="97"/>
      <c r="BF92" s="97"/>
      <c r="BG92" s="52"/>
      <c r="BH92" s="52"/>
      <c r="BI92" s="52"/>
    </row>
    <row r="93" spans="4:61">
      <c r="D93" s="55" t="s">
        <v>39</v>
      </c>
      <c r="E93" s="54"/>
      <c r="F93" s="50"/>
      <c r="G93" s="115" t="s">
        <v>40</v>
      </c>
      <c r="H93" s="115"/>
      <c r="I93" s="115"/>
      <c r="J93" s="115"/>
      <c r="K93" s="98"/>
      <c r="L93" s="98"/>
      <c r="M93" s="98"/>
      <c r="N93" s="56" t="str">
        <f>N$10</f>
        <v>Actuals</v>
      </c>
      <c r="O93" s="56" t="str">
        <f t="shared" ref="O93:BI93" si="54">O$10</f>
        <v>Actuals</v>
      </c>
      <c r="P93" s="56" t="str">
        <f t="shared" si="54"/>
        <v>Actuals</v>
      </c>
      <c r="Q93" s="56" t="str">
        <f t="shared" si="54"/>
        <v>Actuals</v>
      </c>
      <c r="R93" s="56" t="str">
        <f t="shared" si="54"/>
        <v>Actuals</v>
      </c>
      <c r="S93" s="56" t="str">
        <f t="shared" si="54"/>
        <v>Forecast</v>
      </c>
      <c r="T93" s="56" t="str">
        <f t="shared" si="54"/>
        <v>Forecast</v>
      </c>
      <c r="U93" s="56" t="str">
        <f t="shared" si="54"/>
        <v>Forecast</v>
      </c>
      <c r="V93" s="56" t="str">
        <f t="shared" si="54"/>
        <v>Forecast</v>
      </c>
      <c r="W93" s="56" t="str">
        <f t="shared" si="54"/>
        <v>Forecast</v>
      </c>
      <c r="X93" s="56" t="str">
        <f t="shared" si="54"/>
        <v>Forecast</v>
      </c>
      <c r="Y93" s="56" t="str">
        <f t="shared" si="54"/>
        <v>Forecast</v>
      </c>
      <c r="Z93" s="56" t="str">
        <f t="shared" si="54"/>
        <v>Forecast</v>
      </c>
      <c r="AA93" s="56" t="str">
        <f t="shared" si="54"/>
        <v>Forecast</v>
      </c>
      <c r="AB93" s="56" t="str">
        <f t="shared" si="54"/>
        <v>Forecast</v>
      </c>
      <c r="AC93" s="56" t="str">
        <f t="shared" si="54"/>
        <v>Forecast</v>
      </c>
      <c r="AD93" s="56" t="str">
        <f t="shared" si="54"/>
        <v>Forecast</v>
      </c>
      <c r="AE93" s="56" t="str">
        <f t="shared" si="54"/>
        <v>Forecast</v>
      </c>
      <c r="AF93" s="56" t="str">
        <f t="shared" si="54"/>
        <v>Forecast</v>
      </c>
      <c r="AG93" s="56" t="str">
        <f t="shared" si="54"/>
        <v>Forecast</v>
      </c>
      <c r="AH93" s="56" t="str">
        <f t="shared" si="54"/>
        <v>Forecast</v>
      </c>
      <c r="AI93" s="56" t="str">
        <f t="shared" si="54"/>
        <v>Forecast</v>
      </c>
      <c r="AJ93" s="56" t="str">
        <f t="shared" si="54"/>
        <v>Forecast</v>
      </c>
      <c r="AK93" s="56" t="str">
        <f t="shared" si="54"/>
        <v>Forecast</v>
      </c>
      <c r="AL93" s="56" t="str">
        <f t="shared" si="54"/>
        <v>Forecast</v>
      </c>
      <c r="AM93" s="56" t="str">
        <f t="shared" si="54"/>
        <v>Forecast</v>
      </c>
      <c r="AN93" s="56" t="str">
        <f t="shared" si="54"/>
        <v>Forecast</v>
      </c>
      <c r="AO93" s="56" t="str">
        <f t="shared" si="54"/>
        <v>Forecast</v>
      </c>
      <c r="AP93" s="56" t="str">
        <f t="shared" si="54"/>
        <v>Forecast</v>
      </c>
      <c r="AQ93" s="56" t="str">
        <f t="shared" si="54"/>
        <v>Forecast</v>
      </c>
      <c r="AR93" s="56" t="str">
        <f t="shared" si="54"/>
        <v>Forecast</v>
      </c>
      <c r="AS93" s="56" t="str">
        <f t="shared" si="54"/>
        <v>Forecast</v>
      </c>
      <c r="AT93" s="56" t="str">
        <f t="shared" si="54"/>
        <v>Forecast</v>
      </c>
      <c r="AU93" s="56" t="str">
        <f t="shared" si="54"/>
        <v>Forecast</v>
      </c>
      <c r="AV93" s="56" t="str">
        <f t="shared" si="54"/>
        <v>Forecast</v>
      </c>
      <c r="AW93" s="56" t="str">
        <f t="shared" si="54"/>
        <v>Forecast</v>
      </c>
      <c r="AX93" s="56" t="str">
        <f t="shared" si="54"/>
        <v>Forecast</v>
      </c>
      <c r="AY93" s="56" t="str">
        <f t="shared" si="54"/>
        <v>Forecast</v>
      </c>
      <c r="AZ93" s="56" t="str">
        <f t="shared" si="54"/>
        <v>Forecast</v>
      </c>
      <c r="BA93" s="56" t="str">
        <f t="shared" si="54"/>
        <v>Forecast</v>
      </c>
      <c r="BB93" s="56" t="str">
        <f t="shared" si="54"/>
        <v>Forecast</v>
      </c>
      <c r="BC93" s="56" t="str">
        <f t="shared" si="54"/>
        <v>Forecast</v>
      </c>
      <c r="BD93" s="56" t="str">
        <f t="shared" si="54"/>
        <v>Forecast</v>
      </c>
      <c r="BE93" s="56" t="str">
        <f t="shared" si="54"/>
        <v>Forecast</v>
      </c>
      <c r="BF93" s="56" t="str">
        <f t="shared" si="54"/>
        <v>Forecast</v>
      </c>
      <c r="BG93" s="56" t="str">
        <f t="shared" si="54"/>
        <v>Forecast</v>
      </c>
      <c r="BH93" s="56" t="str">
        <f t="shared" si="54"/>
        <v>Forecast</v>
      </c>
      <c r="BI93" s="56" t="str">
        <f t="shared" si="54"/>
        <v>Forecast</v>
      </c>
    </row>
    <row r="94" spans="4:61">
      <c r="D94" s="58" t="s">
        <v>44</v>
      </c>
      <c r="E94" s="59" t="s">
        <v>45</v>
      </c>
      <c r="F94" s="59" t="s">
        <v>46</v>
      </c>
      <c r="G94" s="60">
        <v>2021</v>
      </c>
      <c r="H94" s="60">
        <v>2022</v>
      </c>
      <c r="I94" s="60">
        <v>2023</v>
      </c>
      <c r="J94" s="60">
        <v>2024</v>
      </c>
      <c r="K94" s="60">
        <v>2025</v>
      </c>
      <c r="L94" s="60" t="s">
        <v>47</v>
      </c>
      <c r="M94" s="60"/>
      <c r="N94" s="61">
        <v>44317</v>
      </c>
      <c r="O94" s="61">
        <f>EOMONTH(N94,1)</f>
        <v>44377</v>
      </c>
      <c r="P94" s="61">
        <f t="shared" ref="P94" si="55">EOMONTH(O94,1)</f>
        <v>44408</v>
      </c>
      <c r="Q94" s="61">
        <f t="shared" ref="Q94" si="56">EOMONTH(P94,1)</f>
        <v>44439</v>
      </c>
      <c r="R94" s="61">
        <f t="shared" ref="R94" si="57">EOMONTH(Q94,1)</f>
        <v>44469</v>
      </c>
      <c r="S94" s="61">
        <f t="shared" ref="S94" si="58">EOMONTH(R94,1)</f>
        <v>44500</v>
      </c>
      <c r="T94" s="61">
        <f t="shared" ref="T94" si="59">EOMONTH(S94,1)</f>
        <v>44530</v>
      </c>
      <c r="U94" s="61">
        <f t="shared" ref="U94" si="60">EOMONTH(T94,1)</f>
        <v>44561</v>
      </c>
      <c r="V94" s="61">
        <f t="shared" ref="V94" si="61">EOMONTH(U94,1)</f>
        <v>44592</v>
      </c>
      <c r="W94" s="61">
        <f t="shared" ref="W94" si="62">EOMONTH(V94,1)</f>
        <v>44620</v>
      </c>
      <c r="X94" s="61">
        <f t="shared" ref="X94" si="63">EOMONTH(W94,1)</f>
        <v>44651</v>
      </c>
      <c r="Y94" s="61">
        <f t="shared" ref="Y94" si="64">EOMONTH(X94,1)</f>
        <v>44681</v>
      </c>
      <c r="Z94" s="61">
        <f t="shared" ref="Z94" si="65">EOMONTH(Y94,1)</f>
        <v>44712</v>
      </c>
      <c r="AA94" s="61">
        <f t="shared" ref="AA94" si="66">EOMONTH(Z94,1)</f>
        <v>44742</v>
      </c>
      <c r="AB94" s="61">
        <f t="shared" ref="AB94" si="67">EOMONTH(AA94,1)</f>
        <v>44773</v>
      </c>
      <c r="AC94" s="61">
        <f t="shared" ref="AC94" si="68">EOMONTH(AB94,1)</f>
        <v>44804</v>
      </c>
      <c r="AD94" s="61">
        <f t="shared" ref="AD94" si="69">EOMONTH(AC94,1)</f>
        <v>44834</v>
      </c>
      <c r="AE94" s="61">
        <f t="shared" ref="AE94" si="70">EOMONTH(AD94,1)</f>
        <v>44865</v>
      </c>
      <c r="AF94" s="61">
        <f t="shared" ref="AF94" si="71">EOMONTH(AE94,1)</f>
        <v>44895</v>
      </c>
      <c r="AG94" s="61">
        <f t="shared" ref="AG94" si="72">EOMONTH(AF94,1)</f>
        <v>44926</v>
      </c>
      <c r="AH94" s="61">
        <f t="shared" ref="AH94" si="73">EOMONTH(AG94,1)</f>
        <v>44957</v>
      </c>
      <c r="AI94" s="61">
        <f t="shared" ref="AI94" si="74">EOMONTH(AH94,1)</f>
        <v>44985</v>
      </c>
      <c r="AJ94" s="61">
        <f t="shared" ref="AJ94" si="75">EOMONTH(AI94,1)</f>
        <v>45016</v>
      </c>
      <c r="AK94" s="61">
        <f t="shared" ref="AK94" si="76">EOMONTH(AJ94,1)</f>
        <v>45046</v>
      </c>
      <c r="AL94" s="61">
        <f t="shared" ref="AL94" si="77">EOMONTH(AK94,1)</f>
        <v>45077</v>
      </c>
      <c r="AM94" s="61">
        <f t="shared" ref="AM94" si="78">EOMONTH(AL94,1)</f>
        <v>45107</v>
      </c>
      <c r="AN94" s="61">
        <f t="shared" ref="AN94" si="79">EOMONTH(AM94,1)</f>
        <v>45138</v>
      </c>
      <c r="AO94" s="61">
        <f t="shared" ref="AO94" si="80">EOMONTH(AN94,1)</f>
        <v>45169</v>
      </c>
      <c r="AP94" s="61">
        <f t="shared" ref="AP94" si="81">EOMONTH(AO94,1)</f>
        <v>45199</v>
      </c>
      <c r="AQ94" s="61">
        <f t="shared" ref="AQ94" si="82">EOMONTH(AP94,1)</f>
        <v>45230</v>
      </c>
      <c r="AR94" s="61">
        <f t="shared" ref="AR94" si="83">EOMONTH(AQ94,1)</f>
        <v>45260</v>
      </c>
      <c r="AS94" s="61">
        <f t="shared" ref="AS94" si="84">EOMONTH(AR94,1)</f>
        <v>45291</v>
      </c>
      <c r="AT94" s="61">
        <f t="shared" ref="AT94" si="85">EOMONTH(AS94,1)</f>
        <v>45322</v>
      </c>
      <c r="AU94" s="61">
        <f t="shared" ref="AU94" si="86">EOMONTH(AT94,1)</f>
        <v>45351</v>
      </c>
      <c r="AV94" s="61">
        <f t="shared" ref="AV94" si="87">EOMONTH(AU94,1)</f>
        <v>45382</v>
      </c>
      <c r="AW94" s="61">
        <f t="shared" ref="AW94" si="88">EOMONTH(AV94,1)</f>
        <v>45412</v>
      </c>
      <c r="AX94" s="61">
        <f t="shared" ref="AX94" si="89">EOMONTH(AW94,1)</f>
        <v>45443</v>
      </c>
      <c r="AY94" s="61">
        <f t="shared" ref="AY94" si="90">EOMONTH(AX94,1)</f>
        <v>45473</v>
      </c>
      <c r="AZ94" s="61">
        <f t="shared" ref="AZ94" si="91">EOMONTH(AY94,1)</f>
        <v>45504</v>
      </c>
      <c r="BA94" s="61">
        <f t="shared" ref="BA94" si="92">EOMONTH(AZ94,1)</f>
        <v>45535</v>
      </c>
      <c r="BB94" s="61">
        <f t="shared" ref="BB94" si="93">EOMONTH(BA94,1)</f>
        <v>45565</v>
      </c>
      <c r="BC94" s="61">
        <f t="shared" ref="BC94" si="94">EOMONTH(BB94,1)</f>
        <v>45596</v>
      </c>
      <c r="BD94" s="61">
        <f t="shared" ref="BD94" si="95">EOMONTH(BC94,1)</f>
        <v>45626</v>
      </c>
      <c r="BE94" s="61">
        <f t="shared" ref="BE94" si="96">EOMONTH(BD94,1)</f>
        <v>45657</v>
      </c>
      <c r="BF94" s="61">
        <f t="shared" ref="BF94" si="97">EOMONTH(BE94,1)</f>
        <v>45688</v>
      </c>
      <c r="BG94" s="61">
        <f t="shared" ref="BG94" si="98">EOMONTH(BF94,1)</f>
        <v>45716</v>
      </c>
      <c r="BH94" s="61">
        <f t="shared" ref="BH94" si="99">EOMONTH(BG94,1)</f>
        <v>45747</v>
      </c>
      <c r="BI94" s="61">
        <f t="shared" ref="BI94" si="100">EOMONTH(BH94,1)</f>
        <v>45777</v>
      </c>
    </row>
    <row r="95" spans="4:61">
      <c r="D95" s="63"/>
      <c r="E95" s="64"/>
      <c r="F95" s="64"/>
      <c r="G95" s="65"/>
      <c r="H95" s="65"/>
      <c r="I95" s="65"/>
      <c r="J95" s="65"/>
      <c r="K95" s="65"/>
      <c r="L95" s="65"/>
      <c r="M95" s="65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94" t="s">
        <v>66</v>
      </c>
      <c r="AZ95" s="66"/>
      <c r="BA95" s="66"/>
      <c r="BB95" s="66"/>
      <c r="BC95" s="66"/>
      <c r="BD95" s="66"/>
      <c r="BE95" s="66"/>
      <c r="BF95" s="66"/>
      <c r="BG95" s="66"/>
      <c r="BH95" s="66"/>
      <c r="BI95" s="66"/>
    </row>
    <row r="96" spans="4:61">
      <c r="D96" s="67">
        <v>1</v>
      </c>
      <c r="E96" s="68" t="s">
        <v>14</v>
      </c>
      <c r="F96" s="68"/>
      <c r="G96" s="69">
        <f t="shared" ref="G96:K105" si="101">SUMIF($N$8:$BI$8,G$11,$N96:$BI96)</f>
        <v>0</v>
      </c>
      <c r="H96" s="69">
        <f t="shared" si="101"/>
        <v>183525</v>
      </c>
      <c r="I96" s="69">
        <f t="shared" si="101"/>
        <v>0</v>
      </c>
      <c r="J96" s="69">
        <f t="shared" si="101"/>
        <v>0</v>
      </c>
      <c r="K96" s="69">
        <f t="shared" si="101"/>
        <v>0</v>
      </c>
      <c r="L96" s="69">
        <f>SUM(G96:K96)</f>
        <v>183525</v>
      </c>
      <c r="M96" s="69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>
        <v>100000</v>
      </c>
      <c r="AC96" s="70"/>
      <c r="AD96" s="70">
        <v>83525</v>
      </c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</row>
    <row r="97" spans="4:61">
      <c r="D97" s="67">
        <v>2</v>
      </c>
      <c r="E97" s="68" t="s">
        <v>15</v>
      </c>
      <c r="F97" s="68"/>
      <c r="G97" s="69">
        <f t="shared" si="101"/>
        <v>0</v>
      </c>
      <c r="H97" s="69">
        <f t="shared" si="101"/>
        <v>14682</v>
      </c>
      <c r="I97" s="69">
        <f t="shared" si="101"/>
        <v>0</v>
      </c>
      <c r="J97" s="69">
        <f t="shared" si="101"/>
        <v>0</v>
      </c>
      <c r="K97" s="69">
        <f t="shared" si="101"/>
        <v>0</v>
      </c>
      <c r="L97" s="69">
        <f t="shared" ref="L97:L105" si="102">SUM(G97:K97)</f>
        <v>14682</v>
      </c>
      <c r="M97" s="69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>
        <v>14682</v>
      </c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</row>
    <row r="98" spans="4:61">
      <c r="D98" s="67">
        <v>3</v>
      </c>
      <c r="E98" s="68" t="s">
        <v>16</v>
      </c>
      <c r="F98" s="68"/>
      <c r="G98" s="69">
        <f t="shared" si="101"/>
        <v>0</v>
      </c>
      <c r="H98" s="69">
        <f t="shared" si="101"/>
        <v>0</v>
      </c>
      <c r="I98" s="69">
        <f t="shared" si="101"/>
        <v>0</v>
      </c>
      <c r="J98" s="69">
        <f t="shared" si="101"/>
        <v>356715</v>
      </c>
      <c r="K98" s="69">
        <f t="shared" si="101"/>
        <v>0</v>
      </c>
      <c r="L98" s="69">
        <f t="shared" si="102"/>
        <v>356715</v>
      </c>
      <c r="M98" s="69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>
        <v>256715</v>
      </c>
      <c r="AV98" s="70">
        <v>100000</v>
      </c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</row>
    <row r="99" spans="4:61">
      <c r="D99" s="67">
        <v>4</v>
      </c>
      <c r="E99" s="68" t="s">
        <v>17</v>
      </c>
      <c r="F99" s="68"/>
      <c r="G99" s="69">
        <f t="shared" si="101"/>
        <v>0</v>
      </c>
      <c r="H99" s="69">
        <f t="shared" si="101"/>
        <v>0</v>
      </c>
      <c r="I99" s="69">
        <f t="shared" si="101"/>
        <v>0</v>
      </c>
      <c r="J99" s="69">
        <f t="shared" si="101"/>
        <v>856450</v>
      </c>
      <c r="K99" s="69">
        <f t="shared" si="101"/>
        <v>0</v>
      </c>
      <c r="L99" s="69">
        <f t="shared" si="102"/>
        <v>856450</v>
      </c>
      <c r="M99" s="69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>
        <v>256450</v>
      </c>
      <c r="AW99" s="70">
        <v>300000</v>
      </c>
      <c r="AX99" s="70">
        <v>300000</v>
      </c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</row>
    <row r="100" spans="4:61">
      <c r="D100" s="67">
        <v>5</v>
      </c>
      <c r="E100" s="68" t="s">
        <v>18</v>
      </c>
      <c r="F100" s="68"/>
      <c r="G100" s="69">
        <f t="shared" si="101"/>
        <v>0</v>
      </c>
      <c r="H100" s="69">
        <f t="shared" si="101"/>
        <v>0</v>
      </c>
      <c r="I100" s="69">
        <f t="shared" si="101"/>
        <v>0</v>
      </c>
      <c r="J100" s="69">
        <f t="shared" si="101"/>
        <v>187182</v>
      </c>
      <c r="K100" s="69">
        <f t="shared" si="101"/>
        <v>6131</v>
      </c>
      <c r="L100" s="69">
        <f t="shared" si="102"/>
        <v>193313</v>
      </c>
      <c r="M100" s="69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>
        <v>14682</v>
      </c>
      <c r="AW100" s="70">
        <v>60000</v>
      </c>
      <c r="AX100" s="70">
        <v>60000</v>
      </c>
      <c r="AY100" s="70">
        <v>30000</v>
      </c>
      <c r="AZ100" s="70">
        <v>5000</v>
      </c>
      <c r="BA100" s="70">
        <v>5000</v>
      </c>
      <c r="BB100" s="70">
        <v>5000</v>
      </c>
      <c r="BC100" s="70">
        <v>2500</v>
      </c>
      <c r="BD100" s="70">
        <v>2500</v>
      </c>
      <c r="BE100" s="70">
        <v>2500</v>
      </c>
      <c r="BF100" s="70">
        <v>2500</v>
      </c>
      <c r="BG100" s="70">
        <v>2500</v>
      </c>
      <c r="BH100" s="70">
        <v>1131</v>
      </c>
      <c r="BI100" s="70"/>
    </row>
    <row r="101" spans="4:61">
      <c r="D101" s="67">
        <v>6</v>
      </c>
      <c r="E101" s="68" t="s">
        <v>19</v>
      </c>
      <c r="F101" s="68"/>
      <c r="G101" s="69">
        <f t="shared" si="101"/>
        <v>0</v>
      </c>
      <c r="H101" s="69">
        <f t="shared" si="101"/>
        <v>15000</v>
      </c>
      <c r="I101" s="69">
        <f t="shared" si="101"/>
        <v>0</v>
      </c>
      <c r="J101" s="69">
        <f t="shared" si="101"/>
        <v>73410</v>
      </c>
      <c r="K101" s="69">
        <f t="shared" si="101"/>
        <v>0</v>
      </c>
      <c r="L101" s="69">
        <f t="shared" si="102"/>
        <v>88410</v>
      </c>
      <c r="M101" s="69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>
        <v>15000</v>
      </c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>
        <v>48940</v>
      </c>
      <c r="AW101" s="70">
        <v>10000</v>
      </c>
      <c r="AX101" s="70">
        <v>10000</v>
      </c>
      <c r="AY101" s="70">
        <v>4470</v>
      </c>
      <c r="AZ101" s="70"/>
      <c r="BA101" s="70"/>
      <c r="BB101" s="70"/>
      <c r="BC101" s="70"/>
      <c r="BD101" s="70"/>
      <c r="BE101" s="70"/>
      <c r="BF101" s="70"/>
      <c r="BG101" s="70"/>
      <c r="BH101" s="70"/>
      <c r="BI101" s="70"/>
    </row>
    <row r="102" spans="4:61">
      <c r="D102" s="67">
        <v>7</v>
      </c>
      <c r="E102" s="68" t="s">
        <v>20</v>
      </c>
      <c r="F102" s="71"/>
      <c r="G102" s="69">
        <f t="shared" si="101"/>
        <v>0</v>
      </c>
      <c r="H102" s="69">
        <f t="shared" si="101"/>
        <v>10000</v>
      </c>
      <c r="I102" s="69">
        <f t="shared" si="101"/>
        <v>40000</v>
      </c>
      <c r="J102" s="69">
        <f t="shared" si="101"/>
        <v>60000</v>
      </c>
      <c r="K102" s="69">
        <f t="shared" si="101"/>
        <v>5000</v>
      </c>
      <c r="L102" s="69">
        <f t="shared" si="102"/>
        <v>115000</v>
      </c>
      <c r="M102" s="69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>
        <v>10000</v>
      </c>
      <c r="AG102" s="70"/>
      <c r="AH102" s="70"/>
      <c r="AI102" s="70"/>
      <c r="AJ102" s="70">
        <v>10000</v>
      </c>
      <c r="AK102" s="70"/>
      <c r="AL102" s="70"/>
      <c r="AM102" s="70"/>
      <c r="AN102" s="70">
        <v>10000</v>
      </c>
      <c r="AO102" s="70"/>
      <c r="AP102" s="70">
        <v>10000</v>
      </c>
      <c r="AQ102" s="70"/>
      <c r="AR102" s="70">
        <v>10000</v>
      </c>
      <c r="AS102" s="70"/>
      <c r="AT102" s="70"/>
      <c r="AU102" s="70">
        <v>10000</v>
      </c>
      <c r="AV102" s="70"/>
      <c r="AW102" s="70">
        <v>10000</v>
      </c>
      <c r="AX102" s="70"/>
      <c r="AY102" s="70">
        <v>10000</v>
      </c>
      <c r="AZ102" s="70"/>
      <c r="BA102" s="70">
        <v>10000</v>
      </c>
      <c r="BB102" s="70"/>
      <c r="BC102" s="70">
        <v>10000</v>
      </c>
      <c r="BD102" s="70"/>
      <c r="BE102" s="70">
        <v>10000</v>
      </c>
      <c r="BF102" s="70"/>
      <c r="BG102" s="70"/>
      <c r="BH102" s="70">
        <v>5000</v>
      </c>
      <c r="BI102" s="70"/>
    </row>
    <row r="103" spans="4:61">
      <c r="D103" s="67">
        <v>8</v>
      </c>
      <c r="E103" s="68" t="s">
        <v>21</v>
      </c>
      <c r="F103" s="71"/>
      <c r="G103" s="69">
        <f t="shared" si="101"/>
        <v>0</v>
      </c>
      <c r="H103" s="69">
        <f t="shared" si="101"/>
        <v>0</v>
      </c>
      <c r="I103" s="69">
        <f t="shared" si="101"/>
        <v>0</v>
      </c>
      <c r="J103" s="69">
        <f t="shared" si="101"/>
        <v>66.64</v>
      </c>
      <c r="K103" s="69">
        <f t="shared" si="101"/>
        <v>0</v>
      </c>
      <c r="L103" s="69">
        <f t="shared" si="102"/>
        <v>66.64</v>
      </c>
      <c r="M103" s="69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>
        <f>23.8*2.8</f>
        <v>66.64</v>
      </c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</row>
    <row r="104" spans="4:61">
      <c r="D104" s="67">
        <v>9</v>
      </c>
      <c r="E104" s="68" t="s">
        <v>22</v>
      </c>
      <c r="F104" s="68"/>
      <c r="G104" s="69">
        <f t="shared" si="101"/>
        <v>0</v>
      </c>
      <c r="H104" s="69">
        <f t="shared" si="101"/>
        <v>44239.627399999998</v>
      </c>
      <c r="I104" s="69">
        <f t="shared" si="101"/>
        <v>7927.9999999999991</v>
      </c>
      <c r="J104" s="69">
        <f t="shared" si="101"/>
        <v>304003.84544800001</v>
      </c>
      <c r="K104" s="69">
        <f t="shared" si="101"/>
        <v>2206.1641999999997</v>
      </c>
      <c r="L104" s="69">
        <f t="shared" si="102"/>
        <v>358377.637048</v>
      </c>
      <c r="M104" s="69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>
        <f>SUM(Z96:Z103)*0.1982</f>
        <v>2909.9723999999997</v>
      </c>
      <c r="AA104" s="70">
        <f t="shared" ref="AA104:BH104" si="103">SUM(AA96:AA103)*0.1982</f>
        <v>2973</v>
      </c>
      <c r="AB104" s="70">
        <f t="shared" si="103"/>
        <v>19820</v>
      </c>
      <c r="AC104" s="70">
        <f t="shared" si="103"/>
        <v>0</v>
      </c>
      <c r="AD104" s="70">
        <f t="shared" si="103"/>
        <v>16554.654999999999</v>
      </c>
      <c r="AE104" s="70">
        <f t="shared" si="103"/>
        <v>0</v>
      </c>
      <c r="AF104" s="70">
        <f t="shared" si="103"/>
        <v>1981.9999999999998</v>
      </c>
      <c r="AG104" s="70">
        <f t="shared" si="103"/>
        <v>0</v>
      </c>
      <c r="AH104" s="70">
        <f t="shared" si="103"/>
        <v>0</v>
      </c>
      <c r="AI104" s="70">
        <f t="shared" si="103"/>
        <v>0</v>
      </c>
      <c r="AJ104" s="70">
        <f t="shared" si="103"/>
        <v>1981.9999999999998</v>
      </c>
      <c r="AK104" s="70">
        <f t="shared" si="103"/>
        <v>0</v>
      </c>
      <c r="AL104" s="70">
        <f t="shared" si="103"/>
        <v>0</v>
      </c>
      <c r="AM104" s="70">
        <f t="shared" si="103"/>
        <v>0</v>
      </c>
      <c r="AN104" s="70">
        <f t="shared" si="103"/>
        <v>1981.9999999999998</v>
      </c>
      <c r="AO104" s="70">
        <f t="shared" si="103"/>
        <v>0</v>
      </c>
      <c r="AP104" s="70">
        <f t="shared" si="103"/>
        <v>1981.9999999999998</v>
      </c>
      <c r="AQ104" s="70">
        <f t="shared" si="103"/>
        <v>0</v>
      </c>
      <c r="AR104" s="70">
        <f t="shared" si="103"/>
        <v>1981.9999999999998</v>
      </c>
      <c r="AS104" s="70">
        <f t="shared" si="103"/>
        <v>0</v>
      </c>
      <c r="AT104" s="70">
        <f t="shared" si="103"/>
        <v>0</v>
      </c>
      <c r="AU104" s="70">
        <f t="shared" si="103"/>
        <v>52862.912999999993</v>
      </c>
      <c r="AV104" s="70">
        <f t="shared" si="103"/>
        <v>83258.270399999994</v>
      </c>
      <c r="AW104" s="70">
        <f t="shared" si="103"/>
        <v>75316</v>
      </c>
      <c r="AX104" s="70">
        <f t="shared" si="103"/>
        <v>73334</v>
      </c>
      <c r="AY104" s="70">
        <f t="shared" si="103"/>
        <v>8827.1620480000001</v>
      </c>
      <c r="AZ104" s="70">
        <f t="shared" si="103"/>
        <v>990.99999999999989</v>
      </c>
      <c r="BA104" s="70">
        <f t="shared" si="103"/>
        <v>2973</v>
      </c>
      <c r="BB104" s="70">
        <f t="shared" si="103"/>
        <v>990.99999999999989</v>
      </c>
      <c r="BC104" s="70">
        <f t="shared" si="103"/>
        <v>2477.5</v>
      </c>
      <c r="BD104" s="70">
        <f t="shared" si="103"/>
        <v>495.49999999999994</v>
      </c>
      <c r="BE104" s="70">
        <f t="shared" si="103"/>
        <v>2477.5</v>
      </c>
      <c r="BF104" s="70">
        <f t="shared" si="103"/>
        <v>495.49999999999994</v>
      </c>
      <c r="BG104" s="70">
        <f t="shared" si="103"/>
        <v>495.49999999999994</v>
      </c>
      <c r="BH104" s="70">
        <f t="shared" si="103"/>
        <v>1215.1641999999999</v>
      </c>
      <c r="BI104" s="70"/>
    </row>
    <row r="105" spans="4:61">
      <c r="D105" s="67">
        <v>10</v>
      </c>
      <c r="E105" s="68" t="s">
        <v>23</v>
      </c>
      <c r="F105" s="68"/>
      <c r="G105" s="69">
        <f t="shared" si="101"/>
        <v>0</v>
      </c>
      <c r="H105" s="69">
        <f t="shared" si="101"/>
        <v>0</v>
      </c>
      <c r="I105" s="69">
        <f t="shared" si="101"/>
        <v>0</v>
      </c>
      <c r="J105" s="69">
        <f t="shared" si="101"/>
        <v>0</v>
      </c>
      <c r="K105" s="69">
        <f t="shared" si="101"/>
        <v>0</v>
      </c>
      <c r="L105" s="69">
        <f t="shared" si="102"/>
        <v>0</v>
      </c>
      <c r="M105" s="69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0"/>
      <c r="BH105" s="70"/>
      <c r="BI105" s="70"/>
    </row>
    <row r="106" spans="4:61">
      <c r="D106" s="67"/>
      <c r="E106" s="68"/>
      <c r="F106" s="68"/>
      <c r="G106" s="69"/>
      <c r="H106" s="69"/>
      <c r="I106" s="69"/>
      <c r="J106" s="69"/>
      <c r="K106" s="69"/>
      <c r="L106" s="69"/>
      <c r="M106" s="69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  <c r="BF106" s="70"/>
      <c r="BG106" s="70"/>
      <c r="BH106" s="70"/>
      <c r="BI106" s="70"/>
    </row>
    <row r="107" spans="4:61">
      <c r="D107" s="72">
        <v>11</v>
      </c>
      <c r="E107" s="73" t="s">
        <v>51</v>
      </c>
      <c r="F107" s="72"/>
      <c r="G107" s="74">
        <f t="shared" ref="G107:BI107" si="104">SUM(G96:G105)</f>
        <v>0</v>
      </c>
      <c r="H107" s="74">
        <f t="shared" si="104"/>
        <v>267446.6274</v>
      </c>
      <c r="I107" s="74">
        <f t="shared" si="104"/>
        <v>47928</v>
      </c>
      <c r="J107" s="74">
        <f t="shared" si="104"/>
        <v>1837827.485448</v>
      </c>
      <c r="K107" s="74">
        <f t="shared" si="104"/>
        <v>13337.164199999999</v>
      </c>
      <c r="L107" s="74"/>
      <c r="M107" s="74"/>
      <c r="N107" s="74">
        <f t="shared" si="104"/>
        <v>0</v>
      </c>
      <c r="O107" s="74">
        <f t="shared" si="104"/>
        <v>0</v>
      </c>
      <c r="P107" s="74">
        <f t="shared" si="104"/>
        <v>0</v>
      </c>
      <c r="Q107" s="74">
        <f t="shared" si="104"/>
        <v>0</v>
      </c>
      <c r="R107" s="74">
        <f t="shared" si="104"/>
        <v>0</v>
      </c>
      <c r="S107" s="74">
        <f t="shared" si="104"/>
        <v>0</v>
      </c>
      <c r="T107" s="74">
        <f t="shared" si="104"/>
        <v>0</v>
      </c>
      <c r="U107" s="74">
        <f t="shared" si="104"/>
        <v>0</v>
      </c>
      <c r="V107" s="74">
        <f t="shared" si="104"/>
        <v>0</v>
      </c>
      <c r="W107" s="74">
        <f t="shared" si="104"/>
        <v>0</v>
      </c>
      <c r="X107" s="74">
        <f t="shared" si="104"/>
        <v>0</v>
      </c>
      <c r="Y107" s="74">
        <f t="shared" si="104"/>
        <v>0</v>
      </c>
      <c r="Z107" s="74">
        <f t="shared" si="104"/>
        <v>17591.972399999999</v>
      </c>
      <c r="AA107" s="74">
        <f t="shared" si="104"/>
        <v>17973</v>
      </c>
      <c r="AB107" s="74">
        <f t="shared" si="104"/>
        <v>119820</v>
      </c>
      <c r="AC107" s="74">
        <f t="shared" si="104"/>
        <v>0</v>
      </c>
      <c r="AD107" s="74">
        <f t="shared" si="104"/>
        <v>100079.655</v>
      </c>
      <c r="AE107" s="74">
        <f t="shared" si="104"/>
        <v>0</v>
      </c>
      <c r="AF107" s="74">
        <f t="shared" si="104"/>
        <v>11982</v>
      </c>
      <c r="AG107" s="74">
        <f t="shared" si="104"/>
        <v>0</v>
      </c>
      <c r="AH107" s="74">
        <f t="shared" si="104"/>
        <v>0</v>
      </c>
      <c r="AI107" s="74">
        <f t="shared" si="104"/>
        <v>0</v>
      </c>
      <c r="AJ107" s="74">
        <f t="shared" si="104"/>
        <v>11982</v>
      </c>
      <c r="AK107" s="74">
        <f t="shared" si="104"/>
        <v>0</v>
      </c>
      <c r="AL107" s="74">
        <f t="shared" si="104"/>
        <v>0</v>
      </c>
      <c r="AM107" s="74">
        <f t="shared" si="104"/>
        <v>0</v>
      </c>
      <c r="AN107" s="74">
        <f t="shared" si="104"/>
        <v>11982</v>
      </c>
      <c r="AO107" s="74">
        <f t="shared" si="104"/>
        <v>0</v>
      </c>
      <c r="AP107" s="74">
        <f t="shared" si="104"/>
        <v>11982</v>
      </c>
      <c r="AQ107" s="74">
        <f t="shared" si="104"/>
        <v>0</v>
      </c>
      <c r="AR107" s="74">
        <f t="shared" si="104"/>
        <v>11982</v>
      </c>
      <c r="AS107" s="74">
        <f t="shared" si="104"/>
        <v>0</v>
      </c>
      <c r="AT107" s="74">
        <f t="shared" si="104"/>
        <v>0</v>
      </c>
      <c r="AU107" s="74">
        <f t="shared" si="104"/>
        <v>319577.913</v>
      </c>
      <c r="AV107" s="74">
        <f t="shared" si="104"/>
        <v>503330.27039999998</v>
      </c>
      <c r="AW107" s="74">
        <f t="shared" si="104"/>
        <v>455316</v>
      </c>
      <c r="AX107" s="74">
        <f t="shared" si="104"/>
        <v>443334</v>
      </c>
      <c r="AY107" s="74">
        <f t="shared" si="104"/>
        <v>53363.802047999998</v>
      </c>
      <c r="AZ107" s="74">
        <f t="shared" si="104"/>
        <v>5991</v>
      </c>
      <c r="BA107" s="74">
        <f t="shared" si="104"/>
        <v>17973</v>
      </c>
      <c r="BB107" s="74">
        <f t="shared" si="104"/>
        <v>5991</v>
      </c>
      <c r="BC107" s="74">
        <f t="shared" si="104"/>
        <v>14977.5</v>
      </c>
      <c r="BD107" s="74">
        <f t="shared" si="104"/>
        <v>2995.5</v>
      </c>
      <c r="BE107" s="74">
        <f t="shared" si="104"/>
        <v>14977.5</v>
      </c>
      <c r="BF107" s="74">
        <f t="shared" si="104"/>
        <v>2995.5</v>
      </c>
      <c r="BG107" s="74">
        <f t="shared" si="104"/>
        <v>2995.5</v>
      </c>
      <c r="BH107" s="74">
        <f t="shared" si="104"/>
        <v>7346.1642000000002</v>
      </c>
      <c r="BI107" s="74">
        <f t="shared" si="104"/>
        <v>0</v>
      </c>
    </row>
    <row r="108" spans="4:61">
      <c r="D108" s="71">
        <v>12</v>
      </c>
      <c r="E108" s="68" t="s">
        <v>52</v>
      </c>
      <c r="F108" s="71"/>
      <c r="G108" s="69">
        <f>+G107</f>
        <v>0</v>
      </c>
      <c r="H108" s="69">
        <f>H107+G108</f>
        <v>267446.6274</v>
      </c>
      <c r="I108" s="69">
        <f>I107+H108</f>
        <v>315374.6274</v>
      </c>
      <c r="J108" s="69">
        <f>J107+I108</f>
        <v>2153202.1128480001</v>
      </c>
      <c r="K108" s="69">
        <f>K107+J108</f>
        <v>2166539.2770480001</v>
      </c>
      <c r="L108" s="69">
        <f>L107+K108</f>
        <v>2166539.2770480001</v>
      </c>
      <c r="M108" s="69"/>
      <c r="N108" s="70">
        <f>N107</f>
        <v>0</v>
      </c>
      <c r="O108" s="70">
        <f>O107+N108</f>
        <v>0</v>
      </c>
      <c r="P108" s="70">
        <f t="shared" ref="P108" si="105">P107+O108</f>
        <v>0</v>
      </c>
      <c r="Q108" s="70">
        <f t="shared" ref="Q108" si="106">Q107+P108</f>
        <v>0</v>
      </c>
      <c r="R108" s="70">
        <f t="shared" ref="R108" si="107">R107+Q108</f>
        <v>0</v>
      </c>
      <c r="S108" s="70">
        <f>S107+R108</f>
        <v>0</v>
      </c>
      <c r="T108" s="70">
        <f t="shared" ref="T108" si="108">T107+S108</f>
        <v>0</v>
      </c>
      <c r="U108" s="70">
        <f t="shared" ref="U108" si="109">U107+T108</f>
        <v>0</v>
      </c>
      <c r="V108" s="70">
        <f t="shared" ref="V108" si="110">V107+U108</f>
        <v>0</v>
      </c>
      <c r="W108" s="70">
        <f t="shared" ref="W108" si="111">W107+V108</f>
        <v>0</v>
      </c>
      <c r="X108" s="70">
        <f t="shared" ref="X108" si="112">X107+W108</f>
        <v>0</v>
      </c>
      <c r="Y108" s="70">
        <f t="shared" ref="Y108" si="113">Y107+X108</f>
        <v>0</v>
      </c>
      <c r="Z108" s="70">
        <f t="shared" ref="Z108" si="114">Z107+Y108</f>
        <v>17591.972399999999</v>
      </c>
      <c r="AA108" s="70">
        <f t="shared" ref="AA108" si="115">AA107+Z108</f>
        <v>35564.972399999999</v>
      </c>
      <c r="AB108" s="70">
        <f t="shared" ref="AB108" si="116">AB107+AA108</f>
        <v>155384.9724</v>
      </c>
      <c r="AC108" s="70">
        <f t="shared" ref="AC108" si="117">AC107+AB108</f>
        <v>155384.9724</v>
      </c>
      <c r="AD108" s="70">
        <f t="shared" ref="AD108" si="118">AD107+AC108</f>
        <v>255464.6274</v>
      </c>
      <c r="AE108" s="70">
        <f t="shared" ref="AE108" si="119">AE107+AD108</f>
        <v>255464.6274</v>
      </c>
      <c r="AF108" s="70">
        <f t="shared" ref="AF108" si="120">AF107+AE108</f>
        <v>267446.6274</v>
      </c>
      <c r="AG108" s="70">
        <f t="shared" ref="AG108" si="121">AG107+AF108</f>
        <v>267446.6274</v>
      </c>
      <c r="AH108" s="70">
        <f t="shared" ref="AH108" si="122">AH107+AG108</f>
        <v>267446.6274</v>
      </c>
      <c r="AI108" s="70">
        <f t="shared" ref="AI108" si="123">AI107+AH108</f>
        <v>267446.6274</v>
      </c>
      <c r="AJ108" s="70">
        <f t="shared" ref="AJ108" si="124">AJ107+AI108</f>
        <v>279428.6274</v>
      </c>
      <c r="AK108" s="70">
        <f t="shared" ref="AK108" si="125">AK107+AJ108</f>
        <v>279428.6274</v>
      </c>
      <c r="AL108" s="70">
        <f t="shared" ref="AL108" si="126">AL107+AK108</f>
        <v>279428.6274</v>
      </c>
      <c r="AM108" s="70">
        <f t="shared" ref="AM108" si="127">AM107+AL108</f>
        <v>279428.6274</v>
      </c>
      <c r="AN108" s="70">
        <f t="shared" ref="AN108" si="128">AN107+AM108</f>
        <v>291410.6274</v>
      </c>
      <c r="AO108" s="70">
        <f t="shared" ref="AO108" si="129">AO107+AN108</f>
        <v>291410.6274</v>
      </c>
      <c r="AP108" s="70">
        <f t="shared" ref="AP108" si="130">AP107+AO108</f>
        <v>303392.6274</v>
      </c>
      <c r="AQ108" s="70">
        <f t="shared" ref="AQ108" si="131">AQ107+AP108</f>
        <v>303392.6274</v>
      </c>
      <c r="AR108" s="70">
        <f t="shared" ref="AR108" si="132">AR107+AQ108</f>
        <v>315374.6274</v>
      </c>
      <c r="AS108" s="70">
        <f t="shared" ref="AS108" si="133">AS107+AR108</f>
        <v>315374.6274</v>
      </c>
      <c r="AT108" s="70">
        <f t="shared" ref="AT108" si="134">AT107+AS108</f>
        <v>315374.6274</v>
      </c>
      <c r="AU108" s="70">
        <f t="shared" ref="AU108" si="135">AU107+AT108</f>
        <v>634952.54040000006</v>
      </c>
      <c r="AV108" s="70">
        <f t="shared" ref="AV108" si="136">AV107+AU108</f>
        <v>1138282.8108000001</v>
      </c>
      <c r="AW108" s="70">
        <f t="shared" ref="AW108" si="137">AW107+AV108</f>
        <v>1593598.8108000001</v>
      </c>
      <c r="AX108" s="70">
        <f t="shared" ref="AX108" si="138">AX107+AW108</f>
        <v>2036932.8108000001</v>
      </c>
      <c r="AY108" s="70">
        <f t="shared" ref="AY108" si="139">AY107+AX108</f>
        <v>2090296.6128480001</v>
      </c>
      <c r="AZ108" s="70">
        <f t="shared" ref="AZ108" si="140">AZ107+AY108</f>
        <v>2096287.6128480001</v>
      </c>
      <c r="BA108" s="70">
        <f t="shared" ref="BA108" si="141">BA107+AZ108</f>
        <v>2114260.6128480001</v>
      </c>
      <c r="BB108" s="70">
        <f t="shared" ref="BB108" si="142">BB107+BA108</f>
        <v>2120251.6128480001</v>
      </c>
      <c r="BC108" s="70">
        <f t="shared" ref="BC108" si="143">BC107+BB108</f>
        <v>2135229.1128480001</v>
      </c>
      <c r="BD108" s="70">
        <f t="shared" ref="BD108" si="144">BD107+BC108</f>
        <v>2138224.6128480001</v>
      </c>
      <c r="BE108" s="70">
        <f t="shared" ref="BE108" si="145">BE107+BD108</f>
        <v>2153202.1128480001</v>
      </c>
      <c r="BF108" s="70">
        <f t="shared" ref="BF108" si="146">BF107+BE108</f>
        <v>2156197.6128480001</v>
      </c>
      <c r="BG108" s="70">
        <f t="shared" ref="BG108" si="147">BG107+BF108</f>
        <v>2159193.1128480001</v>
      </c>
      <c r="BH108" s="70">
        <f t="shared" ref="BH108" si="148">BH107+BG108</f>
        <v>2166539.2770480001</v>
      </c>
      <c r="BI108" s="70">
        <f t="shared" ref="BI108" si="149">BI107+BH108</f>
        <v>2166539.2770480001</v>
      </c>
    </row>
    <row r="109" spans="4:61">
      <c r="D109" s="71"/>
      <c r="E109" s="68"/>
      <c r="F109" s="71"/>
      <c r="G109" s="69"/>
      <c r="H109" s="69"/>
      <c r="I109" s="69"/>
      <c r="J109" s="69"/>
      <c r="K109" s="69"/>
      <c r="L109" s="69"/>
      <c r="M109" s="69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</row>
    <row r="110" spans="4:61">
      <c r="D110" s="71">
        <v>13</v>
      </c>
      <c r="E110" s="68" t="s">
        <v>53</v>
      </c>
      <c r="F110" s="71"/>
      <c r="G110" s="69"/>
      <c r="H110" s="69"/>
      <c r="I110" s="69"/>
      <c r="J110" s="69"/>
      <c r="K110" s="69"/>
      <c r="L110" s="69"/>
      <c r="M110" s="69"/>
      <c r="N110" s="92">
        <f>N107*0.5+M108+M116</f>
        <v>0</v>
      </c>
      <c r="O110" s="92">
        <f>O107*0.5+N108+N116</f>
        <v>0</v>
      </c>
      <c r="P110" s="92">
        <f t="shared" ref="P110" si="150">P107*0.5+O108+O116</f>
        <v>0</v>
      </c>
      <c r="Q110" s="92">
        <f t="shared" ref="Q110" si="151">Q107*0.5+P108+P116</f>
        <v>0</v>
      </c>
      <c r="R110" s="92">
        <f t="shared" ref="R110" si="152">R107*0.5+Q108+Q116</f>
        <v>0</v>
      </c>
      <c r="S110" s="92">
        <f t="shared" ref="S110" si="153">S107*0.5+R108+R116</f>
        <v>0</v>
      </c>
      <c r="T110" s="92">
        <f t="shared" ref="T110" si="154">T107*0.5+S108+S116</f>
        <v>0</v>
      </c>
      <c r="U110" s="92">
        <f t="shared" ref="U110" si="155">U107*0.5+T108+T116</f>
        <v>0</v>
      </c>
      <c r="V110" s="92">
        <f t="shared" ref="V110" si="156">V107*0.5+U108+U116</f>
        <v>0</v>
      </c>
      <c r="W110" s="92">
        <f t="shared" ref="W110" si="157">W107*0.5+V108+V116</f>
        <v>0</v>
      </c>
      <c r="X110" s="92">
        <f t="shared" ref="X110" si="158">X107*0.5+W108+W116</f>
        <v>0</v>
      </c>
      <c r="Y110" s="92">
        <f t="shared" ref="Y110" si="159">Y107*0.5+X108+X116</f>
        <v>0</v>
      </c>
      <c r="Z110" s="92">
        <f t="shared" ref="Z110" si="160">Z107*0.5+Y108+Y116</f>
        <v>8795.9861999999994</v>
      </c>
      <c r="AA110" s="92">
        <f t="shared" ref="AA110" si="161">AA107*0.5+Z108+Z116</f>
        <v>26629.956035336807</v>
      </c>
      <c r="AB110" s="92">
        <f t="shared" ref="AB110" si="162">AB107*0.5+AA108+AA116</f>
        <v>95682.323372368148</v>
      </c>
      <c r="AC110" s="92">
        <f t="shared" ref="AC110" si="163">AC107*0.5+AB108+AB116</f>
        <v>156152.35993139338</v>
      </c>
      <c r="AD110" s="92">
        <f t="shared" ref="AD110" si="164">AD107*0.5+AC108+AC116</f>
        <v>207106.16011994646</v>
      </c>
      <c r="AE110" s="92">
        <f t="shared" ref="AE110" si="165">AE107*0.5+AD108+AD116</f>
        <v>258358.19711882243</v>
      </c>
      <c r="AF110" s="92">
        <f t="shared" ref="AF110" si="166">AF107*0.5+AE108+AE116</f>
        <v>265861.3890327593</v>
      </c>
      <c r="AG110" s="92">
        <f t="shared" ref="AG110" si="167">AG107*0.5+AF108+AF116</f>
        <v>273408.49775006261</v>
      </c>
      <c r="AH110" s="92">
        <f t="shared" ref="AH110" si="168">AH107*0.5+AG108+AG116</f>
        <v>275008.78031941777</v>
      </c>
      <c r="AI110" s="92">
        <f t="shared" ref="AI110" si="169">AI107*0.5+AH108+AH116</f>
        <v>276618.42947511846</v>
      </c>
      <c r="AJ110" s="92">
        <f t="shared" ref="AJ110" si="170">AJ107*0.5+AI108+AI116</f>
        <v>284228.50004056992</v>
      </c>
      <c r="AK110" s="92">
        <f t="shared" ref="AK110" si="171">AK107*0.5+AJ108+AJ116</f>
        <v>291883.11297898227</v>
      </c>
      <c r="AL110" s="92">
        <f t="shared" ref="AL110" si="172">AL107*0.5+AK108+AK116</f>
        <v>293591.52900055156</v>
      </c>
      <c r="AM110" s="92">
        <f t="shared" ref="AM110" si="173">AM107*0.5+AL108+AL116</f>
        <v>295309.94452251313</v>
      </c>
      <c r="AN110" s="92">
        <f t="shared" ref="AN110" si="174">AN107*0.5+AM108+AM116</f>
        <v>303029.41807277064</v>
      </c>
      <c r="AO110" s="92">
        <f t="shared" ref="AO110" si="175">AO107*0.5+AN108+AN116</f>
        <v>310794.07434071513</v>
      </c>
      <c r="AP110" s="92">
        <f t="shared" ref="AP110" si="176">AP107*0.5+AO108+AO116</f>
        <v>318604.17778453341</v>
      </c>
      <c r="AQ110" s="92">
        <f t="shared" ref="AQ110" si="177">AQ107*0.5+AP108+AP116</f>
        <v>326459.99441030785</v>
      </c>
      <c r="AR110" s="92">
        <f t="shared" ref="AR110" si="178">AR107*0.5+AQ108+AQ116</f>
        <v>334361.7917810764</v>
      </c>
      <c r="AS110" s="92">
        <f t="shared" ref="AS110" si="179">AS107*0.5+AR108+AR116</f>
        <v>342309.83902594569</v>
      </c>
      <c r="AT110" s="92">
        <f t="shared" ref="AT110" si="180">AT107*0.5+AS108+AS116</f>
        <v>344313.4068492573</v>
      </c>
      <c r="AU110" s="92">
        <f t="shared" ref="AU110" si="181">AU107*0.5+AT108+AT116</f>
        <v>506117.6582208887</v>
      </c>
      <c r="AV110" s="92">
        <f t="shared" ref="AV110" si="182">AV107*0.5+AU108+AU116</f>
        <v>920534.0984695215</v>
      </c>
      <c r="AW110" s="92">
        <f t="shared" ref="AW110" si="183">AW107*0.5+AV108+AV116</f>
        <v>1405245.1959472138</v>
      </c>
      <c r="AX110" s="92">
        <f t="shared" ref="AX110" si="184">AX107*0.5+AW108+AW116</f>
        <v>1862795.2124015309</v>
      </c>
      <c r="AY110" s="92">
        <f t="shared" ref="AY110" si="185">AY107*0.5+AX108+AX116</f>
        <v>2122047.2080009216</v>
      </c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</row>
    <row r="111" spans="4:61">
      <c r="D111" s="71"/>
      <c r="E111" s="68"/>
      <c r="F111" s="71"/>
      <c r="G111" s="48"/>
      <c r="H111" s="48"/>
      <c r="I111" s="48"/>
      <c r="J111" s="48"/>
      <c r="K111" s="48"/>
      <c r="L111" s="48"/>
      <c r="M111" s="48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</row>
    <row r="112" spans="4:61">
      <c r="D112" s="71">
        <v>14</v>
      </c>
      <c r="E112" s="76" t="s">
        <v>54</v>
      </c>
      <c r="F112" s="77"/>
      <c r="G112" s="78">
        <f>'Exhibit K (2)'!$F$14</f>
        <v>7.1272806691578608E-2</v>
      </c>
      <c r="H112" s="78">
        <f>'Exhibit K (2)'!$F$14</f>
        <v>7.1272806691578608E-2</v>
      </c>
      <c r="I112" s="78">
        <f>'Exhibit K (2)'!$F$14</f>
        <v>7.1272806691578608E-2</v>
      </c>
      <c r="J112" s="78">
        <f>'Exhibit K (2)'!$F$14</f>
        <v>7.1272806691578608E-2</v>
      </c>
      <c r="K112" s="78">
        <f>'Exhibit K (2)'!$F$14</f>
        <v>7.1272806691578608E-2</v>
      </c>
      <c r="L112" s="78">
        <f>'Exhibit K (2)'!$F$14</f>
        <v>7.1272806691578608E-2</v>
      </c>
      <c r="M112" s="78"/>
      <c r="N112" s="79">
        <f>'Exhibit K (2)'!$F$14</f>
        <v>7.1272806691578608E-2</v>
      </c>
      <c r="O112" s="79">
        <f>'Exhibit K (2)'!$F$14</f>
        <v>7.1272806691578608E-2</v>
      </c>
      <c r="P112" s="79">
        <f>'Exhibit K (2)'!$F$14</f>
        <v>7.1272806691578608E-2</v>
      </c>
      <c r="Q112" s="79">
        <f>'Exhibit K (2)'!$F$14</f>
        <v>7.1272806691578608E-2</v>
      </c>
      <c r="R112" s="79">
        <f>'Exhibit K (2)'!$F$14</f>
        <v>7.1272806691578608E-2</v>
      </c>
      <c r="S112" s="79">
        <f>'Exhibit K (2)'!$F$14</f>
        <v>7.1272806691578608E-2</v>
      </c>
      <c r="T112" s="79">
        <f>'Exhibit K (2)'!$F$14</f>
        <v>7.1272806691578608E-2</v>
      </c>
      <c r="U112" s="79">
        <f>'Exhibit K (2)'!$F$14</f>
        <v>7.1272806691578608E-2</v>
      </c>
      <c r="V112" s="79">
        <f>'Exhibit K (2)'!$F$14</f>
        <v>7.1272806691578608E-2</v>
      </c>
      <c r="W112" s="79">
        <f>'Exhibit K (2)'!$F$14</f>
        <v>7.1272806691578608E-2</v>
      </c>
      <c r="X112" s="79">
        <f>'Exhibit K (2)'!$F$14</f>
        <v>7.1272806691578608E-2</v>
      </c>
      <c r="Y112" s="79">
        <f>'Exhibit K (2)'!$F$14</f>
        <v>7.1272806691578608E-2</v>
      </c>
      <c r="Z112" s="79">
        <f>'Exhibit K (2)'!$F$14</f>
        <v>7.1272806691578608E-2</v>
      </c>
      <c r="AA112" s="79">
        <f>'Exhibit K (2)'!$F$14</f>
        <v>7.1272806691578608E-2</v>
      </c>
      <c r="AB112" s="79">
        <f>'Exhibit K (2)'!$F$14</f>
        <v>7.1272806691578608E-2</v>
      </c>
      <c r="AC112" s="79">
        <f>'Exhibit K (2)'!$F$14</f>
        <v>7.1272806691578608E-2</v>
      </c>
      <c r="AD112" s="79">
        <f>'Exhibit K (2)'!$F$14</f>
        <v>7.1272806691578608E-2</v>
      </c>
      <c r="AE112" s="79">
        <f>'Exhibit K (2)'!$F$14</f>
        <v>7.1272806691578608E-2</v>
      </c>
      <c r="AF112" s="79">
        <f>'Exhibit K (2)'!$F$14</f>
        <v>7.1272806691578608E-2</v>
      </c>
      <c r="AG112" s="79">
        <f>'Exhibit K (2)'!$F$14</f>
        <v>7.1272806691578608E-2</v>
      </c>
      <c r="AH112" s="79">
        <f>'Exhibit K (2)'!$F$14</f>
        <v>7.1272806691578608E-2</v>
      </c>
      <c r="AI112" s="79">
        <f>'Exhibit K (2)'!$F$14</f>
        <v>7.1272806691578608E-2</v>
      </c>
      <c r="AJ112" s="79">
        <f>'Exhibit K (2)'!$F$14</f>
        <v>7.1272806691578608E-2</v>
      </c>
      <c r="AK112" s="79">
        <f>'Exhibit K (2)'!$F$14</f>
        <v>7.1272806691578608E-2</v>
      </c>
      <c r="AL112" s="79">
        <f>'Exhibit K (2)'!$F$14</f>
        <v>7.1272806691578608E-2</v>
      </c>
      <c r="AM112" s="79">
        <f>'Exhibit K (2)'!$F$14</f>
        <v>7.1272806691578608E-2</v>
      </c>
      <c r="AN112" s="79">
        <f>'Exhibit K (2)'!$F$14</f>
        <v>7.1272806691578608E-2</v>
      </c>
      <c r="AO112" s="79">
        <f>'Exhibit K (2)'!$F$14</f>
        <v>7.1272806691578608E-2</v>
      </c>
      <c r="AP112" s="79">
        <f>'Exhibit K (2)'!$F$14</f>
        <v>7.1272806691578608E-2</v>
      </c>
      <c r="AQ112" s="79">
        <f>'Exhibit K (2)'!$F$14</f>
        <v>7.1272806691578608E-2</v>
      </c>
      <c r="AR112" s="79">
        <f>'Exhibit K (2)'!$F$14</f>
        <v>7.1272806691578608E-2</v>
      </c>
      <c r="AS112" s="79">
        <f>'Exhibit K (2)'!$F$14</f>
        <v>7.1272806691578608E-2</v>
      </c>
      <c r="AT112" s="79">
        <f>'Exhibit K (2)'!$F$14</f>
        <v>7.1272806691578608E-2</v>
      </c>
      <c r="AU112" s="79">
        <f>'Exhibit K (2)'!$F$14</f>
        <v>7.1272806691578608E-2</v>
      </c>
      <c r="AV112" s="79">
        <f>'Exhibit K (2)'!$F$14</f>
        <v>7.1272806691578608E-2</v>
      </c>
      <c r="AW112" s="79">
        <f>'Exhibit K (2)'!$F$14</f>
        <v>7.1272806691578608E-2</v>
      </c>
      <c r="AX112" s="79">
        <f>'Exhibit K (2)'!$F$14</f>
        <v>7.1272806691578608E-2</v>
      </c>
      <c r="AY112" s="79">
        <f>'Exhibit K (2)'!$F$14</f>
        <v>7.1272806691578608E-2</v>
      </c>
      <c r="AZ112" s="79">
        <f>'Exhibit K (2)'!$F$14</f>
        <v>7.1272806691578608E-2</v>
      </c>
      <c r="BA112" s="79">
        <f>'Exhibit K (2)'!$F$14</f>
        <v>7.1272806691578608E-2</v>
      </c>
      <c r="BB112" s="79">
        <f>'Exhibit K (2)'!$F$14</f>
        <v>7.1272806691578608E-2</v>
      </c>
      <c r="BC112" s="79">
        <f>'Exhibit K (2)'!$F$14</f>
        <v>7.1272806691578608E-2</v>
      </c>
      <c r="BD112" s="79">
        <f>'Exhibit K (2)'!$F$14</f>
        <v>7.1272806691578608E-2</v>
      </c>
      <c r="BE112" s="79">
        <f>'Exhibit K (2)'!$F$14</f>
        <v>7.1272806691578608E-2</v>
      </c>
      <c r="BF112" s="79">
        <f>'Exhibit K (2)'!$F$14</f>
        <v>7.1272806691578608E-2</v>
      </c>
      <c r="BG112" s="79">
        <f>'Exhibit K (2)'!$F$14</f>
        <v>7.1272806691578608E-2</v>
      </c>
      <c r="BH112" s="79">
        <f>'Exhibit K (2)'!$F$14</f>
        <v>7.1272806691578608E-2</v>
      </c>
      <c r="BI112" s="79">
        <f>'Exhibit K (2)'!$F$14</f>
        <v>7.1272806691578608E-2</v>
      </c>
    </row>
    <row r="113" spans="4:61">
      <c r="D113" s="71">
        <v>15</v>
      </c>
      <c r="E113" s="80" t="s">
        <v>55</v>
      </c>
      <c r="F113" s="81"/>
      <c r="G113" s="82">
        <f>'Exhibit K (2)'!$F$17</f>
        <v>5.8530827773248806E-3</v>
      </c>
      <c r="H113" s="82">
        <f>'Exhibit K (2)'!$F$17</f>
        <v>5.8530827773248806E-3</v>
      </c>
      <c r="I113" s="82">
        <f>'Exhibit K (2)'!$F$17</f>
        <v>5.8530827773248806E-3</v>
      </c>
      <c r="J113" s="82">
        <f>'Exhibit K (2)'!$F$17</f>
        <v>5.8530827773248806E-3</v>
      </c>
      <c r="K113" s="82">
        <f>'Exhibit K (2)'!$F$17</f>
        <v>5.8530827773248806E-3</v>
      </c>
      <c r="L113" s="82">
        <f>'Exhibit K (2)'!$F$17</f>
        <v>5.8530827773248806E-3</v>
      </c>
      <c r="M113" s="82"/>
      <c r="N113" s="83">
        <f>'Exhibit K (2)'!$F$17</f>
        <v>5.8530827773248806E-3</v>
      </c>
      <c r="O113" s="83">
        <f>'Exhibit K (2)'!$F$17</f>
        <v>5.8530827773248806E-3</v>
      </c>
      <c r="P113" s="83">
        <f>'Exhibit K (2)'!$F$17</f>
        <v>5.8530827773248806E-3</v>
      </c>
      <c r="Q113" s="83">
        <f>'Exhibit K (2)'!$F$17</f>
        <v>5.8530827773248806E-3</v>
      </c>
      <c r="R113" s="83">
        <f>'Exhibit K (2)'!$F$17</f>
        <v>5.8530827773248806E-3</v>
      </c>
      <c r="S113" s="83">
        <f>'Exhibit K (2)'!$F$17</f>
        <v>5.8530827773248806E-3</v>
      </c>
      <c r="T113" s="83">
        <f>'Exhibit K (2)'!$F$17</f>
        <v>5.8530827773248806E-3</v>
      </c>
      <c r="U113" s="83">
        <f>'Exhibit K (2)'!$F$17</f>
        <v>5.8530827773248806E-3</v>
      </c>
      <c r="V113" s="83">
        <f>'Exhibit K (2)'!$F$17</f>
        <v>5.8530827773248806E-3</v>
      </c>
      <c r="W113" s="83">
        <f>'Exhibit K (2)'!$F$17</f>
        <v>5.8530827773248806E-3</v>
      </c>
      <c r="X113" s="83">
        <f>'Exhibit K (2)'!$F$17</f>
        <v>5.8530827773248806E-3</v>
      </c>
      <c r="Y113" s="83">
        <f>'Exhibit K (2)'!$F$17</f>
        <v>5.8530827773248806E-3</v>
      </c>
      <c r="Z113" s="83">
        <f>'Exhibit K (2)'!$F$17</f>
        <v>5.8530827773248806E-3</v>
      </c>
      <c r="AA113" s="83">
        <f>'Exhibit K (2)'!$F$17</f>
        <v>5.8530827773248806E-3</v>
      </c>
      <c r="AB113" s="83">
        <f>'Exhibit K (2)'!$F$17</f>
        <v>5.8530827773248806E-3</v>
      </c>
      <c r="AC113" s="83">
        <f>'Exhibit K (2)'!$F$17</f>
        <v>5.8530827773248806E-3</v>
      </c>
      <c r="AD113" s="83">
        <f>'Exhibit K (2)'!$F$17</f>
        <v>5.8530827773248806E-3</v>
      </c>
      <c r="AE113" s="83">
        <f>'Exhibit K (2)'!$F$17</f>
        <v>5.8530827773248806E-3</v>
      </c>
      <c r="AF113" s="83">
        <f>'Exhibit K (2)'!$F$17</f>
        <v>5.8530827773248806E-3</v>
      </c>
      <c r="AG113" s="83">
        <f>'Exhibit K (2)'!$F$17</f>
        <v>5.8530827773248806E-3</v>
      </c>
      <c r="AH113" s="83">
        <f>'Exhibit K (2)'!$F$17</f>
        <v>5.8530827773248806E-3</v>
      </c>
      <c r="AI113" s="83">
        <f>'Exhibit K (2)'!$F$17</f>
        <v>5.8530827773248806E-3</v>
      </c>
      <c r="AJ113" s="83">
        <f>'Exhibit K (2)'!$F$17</f>
        <v>5.8530827773248806E-3</v>
      </c>
      <c r="AK113" s="83">
        <f>'Exhibit K (2)'!$F$17</f>
        <v>5.8530827773248806E-3</v>
      </c>
      <c r="AL113" s="83">
        <f>'Exhibit K (2)'!$F$17</f>
        <v>5.8530827773248806E-3</v>
      </c>
      <c r="AM113" s="83">
        <f>'Exhibit K (2)'!$F$17</f>
        <v>5.8530827773248806E-3</v>
      </c>
      <c r="AN113" s="83">
        <f>'Exhibit K (2)'!$F$17</f>
        <v>5.8530827773248806E-3</v>
      </c>
      <c r="AO113" s="83">
        <f>'Exhibit K (2)'!$F$17</f>
        <v>5.8530827773248806E-3</v>
      </c>
      <c r="AP113" s="83">
        <f>'Exhibit K (2)'!$F$17</f>
        <v>5.8530827773248806E-3</v>
      </c>
      <c r="AQ113" s="83">
        <f>'Exhibit K (2)'!$F$17</f>
        <v>5.8530827773248806E-3</v>
      </c>
      <c r="AR113" s="83">
        <f>'Exhibit K (2)'!$F$17</f>
        <v>5.8530827773248806E-3</v>
      </c>
      <c r="AS113" s="83">
        <f>'Exhibit K (2)'!$F$17</f>
        <v>5.8530827773248806E-3</v>
      </c>
      <c r="AT113" s="83">
        <f>'Exhibit K (2)'!$F$17</f>
        <v>5.8530827773248806E-3</v>
      </c>
      <c r="AU113" s="83">
        <f>'Exhibit K (2)'!$F$17</f>
        <v>5.8530827773248806E-3</v>
      </c>
      <c r="AV113" s="83">
        <f>'Exhibit K (2)'!$F$17</f>
        <v>5.8530827773248806E-3</v>
      </c>
      <c r="AW113" s="83">
        <f>'Exhibit K (2)'!$F$17</f>
        <v>5.8530827773248806E-3</v>
      </c>
      <c r="AX113" s="83">
        <f>'Exhibit K (2)'!$F$17</f>
        <v>5.8530827773248806E-3</v>
      </c>
      <c r="AY113" s="83">
        <f>'Exhibit K (2)'!$F$17</f>
        <v>5.8530827773248806E-3</v>
      </c>
      <c r="AZ113" s="83">
        <f>'Exhibit K (2)'!$F$17</f>
        <v>5.8530827773248806E-3</v>
      </c>
      <c r="BA113" s="83">
        <f>'Exhibit K (2)'!$F$17</f>
        <v>5.8530827773248806E-3</v>
      </c>
      <c r="BB113" s="83">
        <f>'Exhibit K (2)'!$F$17</f>
        <v>5.8530827773248806E-3</v>
      </c>
      <c r="BC113" s="83">
        <f>'Exhibit K (2)'!$F$17</f>
        <v>5.8530827773248806E-3</v>
      </c>
      <c r="BD113" s="83">
        <f>'Exhibit K (2)'!$F$17</f>
        <v>5.8530827773248806E-3</v>
      </c>
      <c r="BE113" s="83">
        <f>'Exhibit K (2)'!$F$17</f>
        <v>5.8530827773248806E-3</v>
      </c>
      <c r="BF113" s="83">
        <f>'Exhibit K (2)'!$F$17</f>
        <v>5.8530827773248806E-3</v>
      </c>
      <c r="BG113" s="83">
        <f>'Exhibit K (2)'!$F$17</f>
        <v>5.8530827773248806E-3</v>
      </c>
      <c r="BH113" s="83">
        <f>'Exhibit K (2)'!$F$17</f>
        <v>5.8530827773248806E-3</v>
      </c>
      <c r="BI113" s="83">
        <f>'Exhibit K (2)'!$F$17</f>
        <v>5.8530827773248806E-3</v>
      </c>
    </row>
    <row r="114" spans="4:61">
      <c r="D114" s="71"/>
      <c r="E114" s="68"/>
      <c r="F114" s="71"/>
      <c r="G114" s="48"/>
      <c r="H114" s="48"/>
      <c r="I114" s="48"/>
      <c r="J114" s="48"/>
      <c r="K114" s="48"/>
      <c r="L114" s="48"/>
      <c r="M114" s="48"/>
      <c r="N114" s="84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</row>
    <row r="115" spans="4:61">
      <c r="D115" s="71">
        <v>16</v>
      </c>
      <c r="E115" s="68" t="s">
        <v>56</v>
      </c>
      <c r="F115" s="71"/>
      <c r="G115" s="69">
        <f>SUMIF($N$8:$BI$8,G94,$N115:$BI115)</f>
        <v>0</v>
      </c>
      <c r="H115" s="69">
        <f>SUMIF($N$8:$BI$8,H94,$N115:$BI115)</f>
        <v>7562.1529194177765</v>
      </c>
      <c r="I115" s="69">
        <f>SUMIF($N$8:$BI$8,I94,$N115:$BI115)</f>
        <v>21376.626529839534</v>
      </c>
      <c r="J115" s="69">
        <f>SUMIF($N$8:$BI$8,J94,$N115:$BI115)</f>
        <v>41914.234693484723</v>
      </c>
      <c r="K115" s="69">
        <f>SUMIF($N$8:$BI$8,K94,$N115:$BI115)</f>
        <v>0</v>
      </c>
      <c r="L115" s="69"/>
      <c r="M115" s="69"/>
      <c r="N115" s="70">
        <f t="shared" ref="N115:O115" si="186">+N110*N113</f>
        <v>0</v>
      </c>
      <c r="O115" s="70">
        <f t="shared" si="186"/>
        <v>0</v>
      </c>
      <c r="P115" s="70">
        <f>+P110*P113</f>
        <v>0</v>
      </c>
      <c r="Q115" s="70">
        <f t="shared" ref="Q115:R115" si="187">+Q110*Q113</f>
        <v>0</v>
      </c>
      <c r="R115" s="70">
        <f t="shared" si="187"/>
        <v>0</v>
      </c>
      <c r="S115" s="70">
        <f>+S110*S113</f>
        <v>0</v>
      </c>
      <c r="T115" s="70">
        <f t="shared" ref="T115:AY115" si="188">+T110*T113</f>
        <v>0</v>
      </c>
      <c r="U115" s="70">
        <f t="shared" si="188"/>
        <v>0</v>
      </c>
      <c r="V115" s="70">
        <f t="shared" si="188"/>
        <v>0</v>
      </c>
      <c r="W115" s="70">
        <f t="shared" si="188"/>
        <v>0</v>
      </c>
      <c r="X115" s="70">
        <f t="shared" si="188"/>
        <v>0</v>
      </c>
      <c r="Y115" s="70">
        <f t="shared" si="188"/>
        <v>0</v>
      </c>
      <c r="Z115" s="70">
        <f t="shared" si="188"/>
        <v>51.483635336807318</v>
      </c>
      <c r="AA115" s="70">
        <f t="shared" si="188"/>
        <v>155.86733703134863</v>
      </c>
      <c r="AB115" s="70">
        <f t="shared" si="188"/>
        <v>560.03655902523792</v>
      </c>
      <c r="AC115" s="70">
        <f t="shared" si="188"/>
        <v>913.97268855307436</v>
      </c>
      <c r="AD115" s="70">
        <f t="shared" si="188"/>
        <v>1212.2094988759477</v>
      </c>
      <c r="AE115" s="70">
        <f t="shared" si="188"/>
        <v>1512.1919139368861</v>
      </c>
      <c r="AF115" s="70">
        <f t="shared" si="188"/>
        <v>1556.1087173033134</v>
      </c>
      <c r="AG115" s="70">
        <f t="shared" si="188"/>
        <v>1600.2825693551599</v>
      </c>
      <c r="AH115" s="70">
        <f t="shared" si="188"/>
        <v>1609.6491557007057</v>
      </c>
      <c r="AI115" s="70">
        <f t="shared" si="188"/>
        <v>1619.0705654514729</v>
      </c>
      <c r="AJ115" s="70">
        <f t="shared" si="188"/>
        <v>1663.612938412344</v>
      </c>
      <c r="AK115" s="70">
        <f t="shared" si="188"/>
        <v>1708.4160215692534</v>
      </c>
      <c r="AL115" s="70">
        <f t="shared" si="188"/>
        <v>1718.4155219616066</v>
      </c>
      <c r="AM115" s="70">
        <f t="shared" si="188"/>
        <v>1728.4735502574877</v>
      </c>
      <c r="AN115" s="70">
        <f t="shared" si="188"/>
        <v>1773.6562679445146</v>
      </c>
      <c r="AO115" s="70">
        <f t="shared" si="188"/>
        <v>1819.1034438182683</v>
      </c>
      <c r="AP115" s="70">
        <f t="shared" si="188"/>
        <v>1864.8166257744069</v>
      </c>
      <c r="AQ115" s="70">
        <f t="shared" si="188"/>
        <v>1910.7973707685496</v>
      </c>
      <c r="AR115" s="70">
        <f t="shared" si="188"/>
        <v>1957.047244869306</v>
      </c>
      <c r="AS115" s="70">
        <f t="shared" si="188"/>
        <v>2003.567823311615</v>
      </c>
      <c r="AT115" s="70">
        <f t="shared" si="188"/>
        <v>2015.2948716314424</v>
      </c>
      <c r="AU115" s="70">
        <f t="shared" si="188"/>
        <v>2962.348548632684</v>
      </c>
      <c r="AV115" s="70">
        <f t="shared" si="188"/>
        <v>5387.9622776922424</v>
      </c>
      <c r="AW115" s="70">
        <f>+AW110*AW113</f>
        <v>8225.016454317165</v>
      </c>
      <c r="AX115" s="70">
        <f t="shared" si="188"/>
        <v>10903.094575390644</v>
      </c>
      <c r="AY115" s="70">
        <f t="shared" si="188"/>
        <v>12420.517965820543</v>
      </c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</row>
    <row r="116" spans="4:61">
      <c r="D116" s="71">
        <v>17</v>
      </c>
      <c r="E116" s="68" t="s">
        <v>57</v>
      </c>
      <c r="F116" s="71"/>
      <c r="G116" s="69">
        <f>+G115+F116</f>
        <v>0</v>
      </c>
      <c r="H116" s="69">
        <f>+H115+G116</f>
        <v>7562.1529194177765</v>
      </c>
      <c r="I116" s="69">
        <f>I115+H116</f>
        <v>28938.779449257308</v>
      </c>
      <c r="J116" s="69">
        <f>J115+I116</f>
        <v>70853.014142742031</v>
      </c>
      <c r="K116" s="69">
        <f>K115+J116</f>
        <v>70853.014142742031</v>
      </c>
      <c r="L116" s="69">
        <f>L115+K116</f>
        <v>70853.014142742031</v>
      </c>
      <c r="M116" s="69"/>
      <c r="N116" s="70">
        <v>0</v>
      </c>
      <c r="O116" s="70">
        <f>+O115+N116</f>
        <v>0</v>
      </c>
      <c r="P116" s="70">
        <f t="shared" ref="P116" si="189">+P115+O116</f>
        <v>0</v>
      </c>
      <c r="Q116" s="70">
        <f t="shared" ref="Q116" si="190">+Q115+P116</f>
        <v>0</v>
      </c>
      <c r="R116" s="70">
        <f t="shared" ref="R116" si="191">+R115+Q116</f>
        <v>0</v>
      </c>
      <c r="S116" s="70">
        <f>+S115+R116</f>
        <v>0</v>
      </c>
      <c r="T116" s="70">
        <f t="shared" ref="T116" si="192">+T115+S116</f>
        <v>0</v>
      </c>
      <c r="U116" s="70">
        <f t="shared" ref="U116" si="193">+U115+T116</f>
        <v>0</v>
      </c>
      <c r="V116" s="70">
        <f t="shared" ref="V116" si="194">+V115+U116</f>
        <v>0</v>
      </c>
      <c r="W116" s="70">
        <f t="shared" ref="W116" si="195">+W115+V116</f>
        <v>0</v>
      </c>
      <c r="X116" s="70">
        <f t="shared" ref="X116" si="196">+X115+W116</f>
        <v>0</v>
      </c>
      <c r="Y116" s="70">
        <f t="shared" ref="Y116" si="197">+Y115+X116</f>
        <v>0</v>
      </c>
      <c r="Z116" s="70">
        <f t="shared" ref="Z116" si="198">+Z115+Y116</f>
        <v>51.483635336807318</v>
      </c>
      <c r="AA116" s="70">
        <f t="shared" ref="AA116" si="199">+AA115+Z116</f>
        <v>207.35097236815594</v>
      </c>
      <c r="AB116" s="70">
        <f t="shared" ref="AB116" si="200">+AB115+AA116</f>
        <v>767.38753139339383</v>
      </c>
      <c r="AC116" s="70">
        <f t="shared" ref="AC116" si="201">+AC115+AB116</f>
        <v>1681.3602199464681</v>
      </c>
      <c r="AD116" s="70">
        <f t="shared" ref="AD116" si="202">+AD115+AC116</f>
        <v>2893.5697188224158</v>
      </c>
      <c r="AE116" s="70">
        <f t="shared" ref="AE116" si="203">+AE115+AD116</f>
        <v>4405.7616327593023</v>
      </c>
      <c r="AF116" s="70">
        <f t="shared" ref="AF116" si="204">+AF115+AE116</f>
        <v>5961.8703500626161</v>
      </c>
      <c r="AG116" s="70">
        <f t="shared" ref="AG116" si="205">+AG115+AF116</f>
        <v>7562.1529194177765</v>
      </c>
      <c r="AH116" s="70">
        <f t="shared" ref="AH116" si="206">+AH115+AG116</f>
        <v>9171.8020751184813</v>
      </c>
      <c r="AI116" s="70">
        <f t="shared" ref="AI116" si="207">+AI115+AH116</f>
        <v>10790.872640569954</v>
      </c>
      <c r="AJ116" s="70">
        <f t="shared" ref="AJ116" si="208">+AJ115+AI116</f>
        <v>12454.485578982298</v>
      </c>
      <c r="AK116" s="70">
        <f t="shared" ref="AK116" si="209">+AK115+AJ116</f>
        <v>14162.901600551551</v>
      </c>
      <c r="AL116" s="70">
        <f t="shared" ref="AL116" si="210">+AL115+AK116</f>
        <v>15881.317122513157</v>
      </c>
      <c r="AM116" s="70">
        <f t="shared" ref="AM116" si="211">+AM115+AL116</f>
        <v>17609.790672770643</v>
      </c>
      <c r="AN116" s="70">
        <f t="shared" ref="AN116" si="212">+AN115+AM116</f>
        <v>19383.446940715159</v>
      </c>
      <c r="AO116" s="70">
        <f t="shared" ref="AO116" si="213">+AO115+AN116</f>
        <v>21202.550384533428</v>
      </c>
      <c r="AP116" s="70">
        <f t="shared" ref="AP116" si="214">+AP115+AO116</f>
        <v>23067.367010307833</v>
      </c>
      <c r="AQ116" s="70">
        <f t="shared" ref="AQ116" si="215">+AQ115+AP116</f>
        <v>24978.164381076382</v>
      </c>
      <c r="AR116" s="70">
        <f t="shared" ref="AR116" si="216">+AR115+AQ116</f>
        <v>26935.211625945689</v>
      </c>
      <c r="AS116" s="70">
        <f t="shared" ref="AS116" si="217">+AS115+AR116</f>
        <v>28938.779449257305</v>
      </c>
      <c r="AT116" s="70">
        <f t="shared" ref="AT116" si="218">+AT115+AS116</f>
        <v>30954.074320888747</v>
      </c>
      <c r="AU116" s="70">
        <f t="shared" ref="AU116" si="219">+AU115+AT116</f>
        <v>33916.422869521433</v>
      </c>
      <c r="AV116" s="70">
        <f t="shared" ref="AV116" si="220">+AV115+AU116</f>
        <v>39304.385147213674</v>
      </c>
      <c r="AW116" s="70">
        <f t="shared" ref="AW116" si="221">+AW115+AV116</f>
        <v>47529.401601530837</v>
      </c>
      <c r="AX116" s="70">
        <f t="shared" ref="AX116" si="222">+AX115+AW116</f>
        <v>58432.496176921479</v>
      </c>
      <c r="AY116" s="70">
        <f t="shared" ref="AY116" si="223">+AY115+AX116</f>
        <v>70853.014142742017</v>
      </c>
      <c r="AZ116" s="70">
        <f t="shared" ref="AZ116" si="224">+AZ115+AY116</f>
        <v>70853.014142742017</v>
      </c>
      <c r="BA116" s="70">
        <f t="shared" ref="BA116" si="225">+BA115+AZ116</f>
        <v>70853.014142742017</v>
      </c>
      <c r="BB116" s="70">
        <f t="shared" ref="BB116" si="226">+BB115+BA116</f>
        <v>70853.014142742017</v>
      </c>
      <c r="BC116" s="70">
        <f t="shared" ref="BC116" si="227">+BC115+BB116</f>
        <v>70853.014142742017</v>
      </c>
      <c r="BD116" s="70">
        <f t="shared" ref="BD116" si="228">+BD115+BC116</f>
        <v>70853.014142742017</v>
      </c>
      <c r="BE116" s="70">
        <f t="shared" ref="BE116" si="229">+BE115+BD116</f>
        <v>70853.014142742017</v>
      </c>
      <c r="BF116" s="70">
        <f t="shared" ref="BF116" si="230">+BF115+BE116</f>
        <v>70853.014142742017</v>
      </c>
      <c r="BG116" s="70">
        <f t="shared" ref="BG116" si="231">+BG115+BF116</f>
        <v>70853.014142742017</v>
      </c>
      <c r="BH116" s="70">
        <f t="shared" ref="BH116" si="232">+BH115+BG116</f>
        <v>70853.014142742017</v>
      </c>
      <c r="BI116" s="70">
        <f t="shared" ref="BI116" si="233">+BI115+BH116</f>
        <v>70853.014142742017</v>
      </c>
    </row>
    <row r="117" spans="4:61">
      <c r="D117" s="71"/>
      <c r="E117" s="68"/>
      <c r="F117" s="71"/>
      <c r="G117" s="48"/>
      <c r="H117" s="48"/>
      <c r="I117" s="48"/>
      <c r="J117" s="48"/>
      <c r="K117" s="48"/>
      <c r="L117" s="48"/>
      <c r="M117" s="48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</row>
    <row r="118" spans="4:61">
      <c r="D118" s="71">
        <v>18</v>
      </c>
      <c r="E118" s="68" t="s">
        <v>58</v>
      </c>
      <c r="F118" s="86"/>
      <c r="G118" s="87">
        <f>'Exhibit K (2)'!$I$12</f>
        <v>2.5126454892774866E-3</v>
      </c>
      <c r="H118" s="87">
        <f>'Exhibit K (2)'!$I$12</f>
        <v>2.5126454892774866E-3</v>
      </c>
      <c r="I118" s="87">
        <f>'Exhibit K (2)'!$I$12</f>
        <v>2.5126454892774866E-3</v>
      </c>
      <c r="J118" s="87">
        <f>'Exhibit K (2)'!$I$12</f>
        <v>2.5126454892774866E-3</v>
      </c>
      <c r="K118" s="87">
        <f>'Exhibit K (2)'!$I$12</f>
        <v>2.5126454892774866E-3</v>
      </c>
      <c r="L118" s="87">
        <f>'Exhibit K (2)'!$I$12</f>
        <v>2.5126454892774866E-3</v>
      </c>
      <c r="M118" s="87"/>
      <c r="N118" s="88">
        <f>'Exhibit K (2)'!$I$12</f>
        <v>2.5126454892774866E-3</v>
      </c>
      <c r="O118" s="88">
        <f>'Exhibit K (2)'!$I$12</f>
        <v>2.5126454892774866E-3</v>
      </c>
      <c r="P118" s="88">
        <f>'Exhibit K (2)'!$I$12</f>
        <v>2.5126454892774866E-3</v>
      </c>
      <c r="Q118" s="88">
        <f>'Exhibit K (2)'!$I$12</f>
        <v>2.5126454892774866E-3</v>
      </c>
      <c r="R118" s="88">
        <f>'Exhibit K (2)'!$I$12</f>
        <v>2.5126454892774866E-3</v>
      </c>
      <c r="S118" s="88">
        <f>'Exhibit K (2)'!$I$12</f>
        <v>2.5126454892774866E-3</v>
      </c>
      <c r="T118" s="88">
        <f>'Exhibit K (2)'!$I$12</f>
        <v>2.5126454892774866E-3</v>
      </c>
      <c r="U118" s="88">
        <f>'Exhibit K (2)'!$I$12</f>
        <v>2.5126454892774866E-3</v>
      </c>
      <c r="V118" s="88">
        <f>'Exhibit K (2)'!$I$12</f>
        <v>2.5126454892774866E-3</v>
      </c>
      <c r="W118" s="88">
        <f>'Exhibit K (2)'!$I$12</f>
        <v>2.5126454892774866E-3</v>
      </c>
      <c r="X118" s="88">
        <f>'Exhibit K (2)'!$I$12</f>
        <v>2.5126454892774866E-3</v>
      </c>
      <c r="Y118" s="88">
        <f>'Exhibit K (2)'!$I$12</f>
        <v>2.5126454892774866E-3</v>
      </c>
      <c r="Z118" s="88">
        <f>'Exhibit K (2)'!$I$12</f>
        <v>2.5126454892774866E-3</v>
      </c>
      <c r="AA118" s="88">
        <f>'Exhibit K (2)'!$I$12</f>
        <v>2.5126454892774866E-3</v>
      </c>
      <c r="AB118" s="88">
        <f>'Exhibit K (2)'!$I$12</f>
        <v>2.5126454892774866E-3</v>
      </c>
      <c r="AC118" s="88">
        <f>'Exhibit K (2)'!$I$12</f>
        <v>2.5126454892774866E-3</v>
      </c>
      <c r="AD118" s="88">
        <f>'Exhibit K (2)'!$I$12</f>
        <v>2.5126454892774866E-3</v>
      </c>
      <c r="AE118" s="88">
        <f>'Exhibit K (2)'!$I$12</f>
        <v>2.5126454892774866E-3</v>
      </c>
      <c r="AF118" s="88">
        <f>'Exhibit K (2)'!$I$12</f>
        <v>2.5126454892774866E-3</v>
      </c>
      <c r="AG118" s="88">
        <f>'Exhibit K (2)'!$I$12</f>
        <v>2.5126454892774866E-3</v>
      </c>
      <c r="AH118" s="88">
        <f>'Exhibit K (2)'!$I$12</f>
        <v>2.5126454892774866E-3</v>
      </c>
      <c r="AI118" s="88">
        <f>'Exhibit K (2)'!$I$12</f>
        <v>2.5126454892774866E-3</v>
      </c>
      <c r="AJ118" s="88">
        <f>'Exhibit K (2)'!$I$12</f>
        <v>2.5126454892774866E-3</v>
      </c>
      <c r="AK118" s="88">
        <f>'Exhibit K (2)'!$I$12</f>
        <v>2.5126454892774866E-3</v>
      </c>
      <c r="AL118" s="88">
        <f>'Exhibit K (2)'!$I$12</f>
        <v>2.5126454892774866E-3</v>
      </c>
      <c r="AM118" s="88">
        <f>'Exhibit K (2)'!$I$12</f>
        <v>2.5126454892774866E-3</v>
      </c>
      <c r="AN118" s="88">
        <f>'Exhibit K (2)'!$I$12</f>
        <v>2.5126454892774866E-3</v>
      </c>
      <c r="AO118" s="88">
        <f>'Exhibit K (2)'!$I$12</f>
        <v>2.5126454892774866E-3</v>
      </c>
      <c r="AP118" s="88">
        <f>'Exhibit K (2)'!$I$12</f>
        <v>2.5126454892774866E-3</v>
      </c>
      <c r="AQ118" s="88">
        <f>'Exhibit K (2)'!$I$12</f>
        <v>2.5126454892774866E-3</v>
      </c>
      <c r="AR118" s="88">
        <f>'Exhibit K (2)'!$I$12</f>
        <v>2.5126454892774866E-3</v>
      </c>
      <c r="AS118" s="88">
        <f>'Exhibit K (2)'!$I$12</f>
        <v>2.5126454892774866E-3</v>
      </c>
      <c r="AT118" s="88">
        <f>'Exhibit K (2)'!$I$12</f>
        <v>2.5126454892774866E-3</v>
      </c>
      <c r="AU118" s="88">
        <f>'Exhibit K (2)'!$I$12</f>
        <v>2.5126454892774866E-3</v>
      </c>
      <c r="AV118" s="88">
        <f>'Exhibit K (2)'!$I$12</f>
        <v>2.5126454892774866E-3</v>
      </c>
      <c r="AW118" s="88">
        <f>'Exhibit K (2)'!$I$12</f>
        <v>2.5126454892774866E-3</v>
      </c>
      <c r="AX118" s="88">
        <f>'Exhibit K (2)'!$I$12</f>
        <v>2.5126454892774866E-3</v>
      </c>
      <c r="AY118" s="88">
        <f>'Exhibit K (2)'!$I$12</f>
        <v>2.5126454892774866E-3</v>
      </c>
      <c r="AZ118" s="88">
        <f>'Exhibit K (2)'!$I$12</f>
        <v>2.5126454892774866E-3</v>
      </c>
      <c r="BA118" s="88">
        <f>'Exhibit K (2)'!$I$12</f>
        <v>2.5126454892774866E-3</v>
      </c>
      <c r="BB118" s="88">
        <f>'Exhibit K (2)'!$I$12</f>
        <v>2.5126454892774866E-3</v>
      </c>
      <c r="BC118" s="88">
        <f>'Exhibit K (2)'!$I$12</f>
        <v>2.5126454892774866E-3</v>
      </c>
      <c r="BD118" s="88">
        <f>'Exhibit K (2)'!$I$12</f>
        <v>2.5126454892774866E-3</v>
      </c>
      <c r="BE118" s="88">
        <f>'Exhibit K (2)'!$I$12</f>
        <v>2.5126454892774866E-3</v>
      </c>
      <c r="BF118" s="88">
        <f>'Exhibit K (2)'!$I$12</f>
        <v>2.5126454892774866E-3</v>
      </c>
      <c r="BG118" s="88">
        <f>'Exhibit K (2)'!$I$12</f>
        <v>2.5126454892774866E-3</v>
      </c>
      <c r="BH118" s="88">
        <f>'Exhibit K (2)'!$I$12</f>
        <v>2.5126454892774866E-3</v>
      </c>
      <c r="BI118" s="88">
        <f>'Exhibit K (2)'!$I$12</f>
        <v>2.5126454892774866E-3</v>
      </c>
    </row>
    <row r="119" spans="4:61">
      <c r="D119" s="71">
        <v>19</v>
      </c>
      <c r="E119" s="68" t="s">
        <v>59</v>
      </c>
      <c r="F119" s="86"/>
      <c r="G119" s="87">
        <f>'Exhibit K (2)'!$I$13</f>
        <v>3.3404372880473936E-3</v>
      </c>
      <c r="H119" s="87">
        <f>'Exhibit K (2)'!$I$13</f>
        <v>3.3404372880473936E-3</v>
      </c>
      <c r="I119" s="87">
        <f>'Exhibit K (2)'!$I$13</f>
        <v>3.3404372880473936E-3</v>
      </c>
      <c r="J119" s="87">
        <f>'Exhibit K (2)'!$I$13</f>
        <v>3.3404372880473936E-3</v>
      </c>
      <c r="K119" s="87">
        <f>'Exhibit K (2)'!$I$13</f>
        <v>3.3404372880473936E-3</v>
      </c>
      <c r="L119" s="87">
        <f>'Exhibit K (2)'!$I$13</f>
        <v>3.3404372880473936E-3</v>
      </c>
      <c r="M119" s="87"/>
      <c r="N119" s="88">
        <f>'Exhibit K (2)'!$I$13</f>
        <v>3.3404372880473936E-3</v>
      </c>
      <c r="O119" s="88">
        <f>'Exhibit K (2)'!$I$13</f>
        <v>3.3404372880473936E-3</v>
      </c>
      <c r="P119" s="88">
        <f>'Exhibit K (2)'!$I$13</f>
        <v>3.3404372880473936E-3</v>
      </c>
      <c r="Q119" s="88">
        <f>'Exhibit K (2)'!$I$13</f>
        <v>3.3404372880473936E-3</v>
      </c>
      <c r="R119" s="88">
        <f>'Exhibit K (2)'!$I$13</f>
        <v>3.3404372880473936E-3</v>
      </c>
      <c r="S119" s="88">
        <f>'Exhibit K (2)'!$I$13</f>
        <v>3.3404372880473936E-3</v>
      </c>
      <c r="T119" s="88">
        <f>'Exhibit K (2)'!$I$13</f>
        <v>3.3404372880473936E-3</v>
      </c>
      <c r="U119" s="88">
        <f>'Exhibit K (2)'!$I$13</f>
        <v>3.3404372880473936E-3</v>
      </c>
      <c r="V119" s="88">
        <f>'Exhibit K (2)'!$I$13</f>
        <v>3.3404372880473936E-3</v>
      </c>
      <c r="W119" s="88">
        <f>'Exhibit K (2)'!$I$13</f>
        <v>3.3404372880473936E-3</v>
      </c>
      <c r="X119" s="88">
        <f>'Exhibit K (2)'!$I$13</f>
        <v>3.3404372880473936E-3</v>
      </c>
      <c r="Y119" s="88">
        <f>'Exhibit K (2)'!$I$13</f>
        <v>3.3404372880473936E-3</v>
      </c>
      <c r="Z119" s="88">
        <f>'Exhibit K (2)'!$I$13</f>
        <v>3.3404372880473936E-3</v>
      </c>
      <c r="AA119" s="88">
        <f>'Exhibit K (2)'!$I$13</f>
        <v>3.3404372880473936E-3</v>
      </c>
      <c r="AB119" s="88">
        <f>'Exhibit K (2)'!$I$13</f>
        <v>3.3404372880473936E-3</v>
      </c>
      <c r="AC119" s="88">
        <f>'Exhibit K (2)'!$I$13</f>
        <v>3.3404372880473936E-3</v>
      </c>
      <c r="AD119" s="88">
        <f>'Exhibit K (2)'!$I$13</f>
        <v>3.3404372880473936E-3</v>
      </c>
      <c r="AE119" s="88">
        <f>'Exhibit K (2)'!$I$13</f>
        <v>3.3404372880473936E-3</v>
      </c>
      <c r="AF119" s="88">
        <f>'Exhibit K (2)'!$I$13</f>
        <v>3.3404372880473936E-3</v>
      </c>
      <c r="AG119" s="88">
        <f>'Exhibit K (2)'!$I$13</f>
        <v>3.3404372880473936E-3</v>
      </c>
      <c r="AH119" s="88">
        <f>'Exhibit K (2)'!$I$13</f>
        <v>3.3404372880473936E-3</v>
      </c>
      <c r="AI119" s="88">
        <f>'Exhibit K (2)'!$I$13</f>
        <v>3.3404372880473936E-3</v>
      </c>
      <c r="AJ119" s="88">
        <f>'Exhibit K (2)'!$I$13</f>
        <v>3.3404372880473936E-3</v>
      </c>
      <c r="AK119" s="88">
        <f>'Exhibit K (2)'!$I$13</f>
        <v>3.3404372880473936E-3</v>
      </c>
      <c r="AL119" s="88">
        <f>'Exhibit K (2)'!$I$13</f>
        <v>3.3404372880473936E-3</v>
      </c>
      <c r="AM119" s="88">
        <f>'Exhibit K (2)'!$I$13</f>
        <v>3.3404372880473936E-3</v>
      </c>
      <c r="AN119" s="88">
        <f>'Exhibit K (2)'!$I$13</f>
        <v>3.3404372880473936E-3</v>
      </c>
      <c r="AO119" s="88">
        <f>'Exhibit K (2)'!$I$13</f>
        <v>3.3404372880473936E-3</v>
      </c>
      <c r="AP119" s="88">
        <f>'Exhibit K (2)'!$I$13</f>
        <v>3.3404372880473936E-3</v>
      </c>
      <c r="AQ119" s="88">
        <f>'Exhibit K (2)'!$I$13</f>
        <v>3.3404372880473936E-3</v>
      </c>
      <c r="AR119" s="88">
        <f>'Exhibit K (2)'!$I$13</f>
        <v>3.3404372880473936E-3</v>
      </c>
      <c r="AS119" s="88">
        <f>'Exhibit K (2)'!$I$13</f>
        <v>3.3404372880473936E-3</v>
      </c>
      <c r="AT119" s="88">
        <f>'Exhibit K (2)'!$I$13</f>
        <v>3.3404372880473936E-3</v>
      </c>
      <c r="AU119" s="88">
        <f>'Exhibit K (2)'!$I$13</f>
        <v>3.3404372880473936E-3</v>
      </c>
      <c r="AV119" s="88">
        <f>'Exhibit K (2)'!$I$13</f>
        <v>3.3404372880473936E-3</v>
      </c>
      <c r="AW119" s="88">
        <f>'Exhibit K (2)'!$I$13</f>
        <v>3.3404372880473936E-3</v>
      </c>
      <c r="AX119" s="88">
        <f>'Exhibit K (2)'!$I$13</f>
        <v>3.3404372880473936E-3</v>
      </c>
      <c r="AY119" s="88">
        <f>'Exhibit K (2)'!$I$13</f>
        <v>3.3404372880473936E-3</v>
      </c>
      <c r="AZ119" s="88">
        <f>'Exhibit K (2)'!$I$13</f>
        <v>3.3404372880473936E-3</v>
      </c>
      <c r="BA119" s="88">
        <f>'Exhibit K (2)'!$I$13</f>
        <v>3.3404372880473936E-3</v>
      </c>
      <c r="BB119" s="88">
        <f>'Exhibit K (2)'!$I$13</f>
        <v>3.3404372880473936E-3</v>
      </c>
      <c r="BC119" s="88">
        <f>'Exhibit K (2)'!$I$13</f>
        <v>3.3404372880473936E-3</v>
      </c>
      <c r="BD119" s="88">
        <f>'Exhibit K (2)'!$I$13</f>
        <v>3.3404372880473936E-3</v>
      </c>
      <c r="BE119" s="88">
        <f>'Exhibit K (2)'!$I$13</f>
        <v>3.3404372880473936E-3</v>
      </c>
      <c r="BF119" s="88">
        <f>'Exhibit K (2)'!$I$13</f>
        <v>3.3404372880473936E-3</v>
      </c>
      <c r="BG119" s="88">
        <f>'Exhibit K (2)'!$I$13</f>
        <v>3.3404372880473936E-3</v>
      </c>
      <c r="BH119" s="88">
        <f>'Exhibit K (2)'!$I$13</f>
        <v>3.3404372880473936E-3</v>
      </c>
      <c r="BI119" s="88">
        <f>'Exhibit K (2)'!$I$13</f>
        <v>3.3404372880473936E-3</v>
      </c>
    </row>
    <row r="120" spans="4:61">
      <c r="D120" s="71"/>
      <c r="E120" s="68"/>
      <c r="F120" s="71"/>
      <c r="G120" s="48"/>
      <c r="H120" s="48"/>
      <c r="I120" s="48"/>
      <c r="J120" s="48"/>
      <c r="K120" s="48"/>
      <c r="L120" s="48"/>
      <c r="M120" s="48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89"/>
      <c r="Y120" s="89"/>
      <c r="Z120" s="90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</row>
    <row r="121" spans="4:61">
      <c r="D121" s="71">
        <v>20</v>
      </c>
      <c r="E121" s="68" t="s">
        <v>60</v>
      </c>
      <c r="F121" s="71"/>
      <c r="G121" s="69">
        <f t="shared" ref="G121:K122" si="234">SUMIF($N$8:$BI$8,G$11,$N121:$BI121)</f>
        <v>0</v>
      </c>
      <c r="H121" s="69">
        <f t="shared" si="234"/>
        <v>3246.3250811713206</v>
      </c>
      <c r="I121" s="69">
        <f t="shared" si="234"/>
        <v>9176.6828301580026</v>
      </c>
      <c r="J121" s="69">
        <f t="shared" si="234"/>
        <v>17993.186965866938</v>
      </c>
      <c r="K121" s="69">
        <f t="shared" si="234"/>
        <v>0</v>
      </c>
      <c r="L121" s="69">
        <f>SUM(G121:K121)</f>
        <v>30416.194877196263</v>
      </c>
      <c r="M121" s="69"/>
      <c r="N121" s="70">
        <f t="shared" ref="N121:R121" si="235">N110*N118</f>
        <v>0</v>
      </c>
      <c r="O121" s="70">
        <f t="shared" si="235"/>
        <v>0</v>
      </c>
      <c r="P121" s="70">
        <f t="shared" si="235"/>
        <v>0</v>
      </c>
      <c r="Q121" s="70">
        <f t="shared" si="235"/>
        <v>0</v>
      </c>
      <c r="R121" s="70">
        <f t="shared" si="235"/>
        <v>0</v>
      </c>
      <c r="S121" s="70">
        <f>S110*S118</f>
        <v>0</v>
      </c>
      <c r="T121" s="70">
        <f t="shared" ref="T121:AW121" si="236">T110*T118</f>
        <v>0</v>
      </c>
      <c r="U121" s="70">
        <f t="shared" si="236"/>
        <v>0</v>
      </c>
      <c r="V121" s="70">
        <f t="shared" si="236"/>
        <v>0</v>
      </c>
      <c r="W121" s="70">
        <f t="shared" si="236"/>
        <v>0</v>
      </c>
      <c r="X121" s="70">
        <f t="shared" si="236"/>
        <v>0</v>
      </c>
      <c r="Y121" s="70">
        <f t="shared" si="236"/>
        <v>0</v>
      </c>
      <c r="Z121" s="70">
        <f t="shared" si="236"/>
        <v>22.101195049177019</v>
      </c>
      <c r="AA121" s="70">
        <f t="shared" si="236"/>
        <v>66.911638911846808</v>
      </c>
      <c r="AB121" s="70">
        <f t="shared" si="236"/>
        <v>240.41575822517066</v>
      </c>
      <c r="AC121" s="70">
        <f t="shared" si="236"/>
        <v>392.35552282165008</v>
      </c>
      <c r="AD121" s="70">
        <f t="shared" si="236"/>
        <v>520.38435902696438</v>
      </c>
      <c r="AE121" s="70">
        <f t="shared" si="236"/>
        <v>649.16255860847286</v>
      </c>
      <c r="AF121" s="70">
        <f t="shared" si="236"/>
        <v>668.01541992620969</v>
      </c>
      <c r="AG121" s="70">
        <f t="shared" si="236"/>
        <v>686.97862860182863</v>
      </c>
      <c r="AH121" s="70">
        <f t="shared" si="236"/>
        <v>690.99957138128832</v>
      </c>
      <c r="AI121" s="70">
        <f t="shared" si="236"/>
        <v>695.04404907167896</v>
      </c>
      <c r="AJ121" s="70">
        <f t="shared" si="236"/>
        <v>714.16545855104391</v>
      </c>
      <c r="AK121" s="70">
        <f t="shared" si="236"/>
        <v>733.39878722291076</v>
      </c>
      <c r="AL121" s="70">
        <f t="shared" si="236"/>
        <v>737.69143103331623</v>
      </c>
      <c r="AM121" s="70">
        <f t="shared" si="236"/>
        <v>742.00920004327747</v>
      </c>
      <c r="AN121" s="70">
        <f t="shared" si="236"/>
        <v>761.40550043892881</v>
      </c>
      <c r="AO121" s="70">
        <f t="shared" si="236"/>
        <v>780.91532898636967</v>
      </c>
      <c r="AP121" s="70">
        <f t="shared" si="236"/>
        <v>800.53935017527033</v>
      </c>
      <c r="AQ121" s="70">
        <f t="shared" si="236"/>
        <v>820.27823238461349</v>
      </c>
      <c r="AR121" s="70">
        <f t="shared" si="236"/>
        <v>840.13264790545986</v>
      </c>
      <c r="AS121" s="70">
        <f t="shared" si="236"/>
        <v>860.10327296384503</v>
      </c>
      <c r="AT121" s="70">
        <f t="shared" si="236"/>
        <v>865.1375286175504</v>
      </c>
      <c r="AU121" s="70">
        <f t="shared" si="236"/>
        <v>1271.6942509724006</v>
      </c>
      <c r="AV121" s="70">
        <f t="shared" si="236"/>
        <v>2312.9758502455607</v>
      </c>
      <c r="AW121" s="70">
        <f t="shared" si="236"/>
        <v>3530.8830029256246</v>
      </c>
      <c r="AX121" s="70">
        <f t="shared" ref="AX121:BI121" si="237">AX110*AX118</f>
        <v>4680.5439878884044</v>
      </c>
      <c r="AY121" s="70">
        <f t="shared" si="237"/>
        <v>5331.9523452173999</v>
      </c>
      <c r="AZ121" s="70">
        <f t="shared" si="237"/>
        <v>0</v>
      </c>
      <c r="BA121" s="70">
        <f t="shared" si="237"/>
        <v>0</v>
      </c>
      <c r="BB121" s="70">
        <f t="shared" si="237"/>
        <v>0</v>
      </c>
      <c r="BC121" s="70">
        <f t="shared" si="237"/>
        <v>0</v>
      </c>
      <c r="BD121" s="70">
        <f t="shared" si="237"/>
        <v>0</v>
      </c>
      <c r="BE121" s="70">
        <f t="shared" si="237"/>
        <v>0</v>
      </c>
      <c r="BF121" s="70">
        <f t="shared" si="237"/>
        <v>0</v>
      </c>
      <c r="BG121" s="70">
        <f t="shared" si="237"/>
        <v>0</v>
      </c>
      <c r="BH121" s="70">
        <f t="shared" si="237"/>
        <v>0</v>
      </c>
      <c r="BI121" s="70">
        <f t="shared" si="237"/>
        <v>0</v>
      </c>
    </row>
    <row r="122" spans="4:61">
      <c r="D122" s="71">
        <v>21</v>
      </c>
      <c r="E122" s="68" t="s">
        <v>61</v>
      </c>
      <c r="F122" s="71"/>
      <c r="G122" s="69">
        <f t="shared" si="234"/>
        <v>0</v>
      </c>
      <c r="H122" s="69">
        <f t="shared" si="234"/>
        <v>4315.8278382464541</v>
      </c>
      <c r="I122" s="69">
        <f t="shared" si="234"/>
        <v>12199.943699681528</v>
      </c>
      <c r="J122" s="69">
        <f t="shared" si="234"/>
        <v>23921.047727617773</v>
      </c>
      <c r="K122" s="69">
        <f t="shared" si="234"/>
        <v>0</v>
      </c>
      <c r="L122" s="69">
        <f>SUM(G122:K122)</f>
        <v>40436.819265545753</v>
      </c>
      <c r="M122" s="69"/>
      <c r="N122" s="70">
        <f t="shared" ref="N122:R122" si="238">N110*N119</f>
        <v>0</v>
      </c>
      <c r="O122" s="70">
        <f t="shared" si="238"/>
        <v>0</v>
      </c>
      <c r="P122" s="70">
        <f t="shared" si="238"/>
        <v>0</v>
      </c>
      <c r="Q122" s="70">
        <f t="shared" si="238"/>
        <v>0</v>
      </c>
      <c r="R122" s="70">
        <f t="shared" si="238"/>
        <v>0</v>
      </c>
      <c r="S122" s="70">
        <f>S110*S119</f>
        <v>0</v>
      </c>
      <c r="T122" s="70">
        <f t="shared" ref="T122:AW122" si="239">T110*T119</f>
        <v>0</v>
      </c>
      <c r="U122" s="70">
        <f t="shared" si="239"/>
        <v>0</v>
      </c>
      <c r="V122" s="70">
        <f t="shared" si="239"/>
        <v>0</v>
      </c>
      <c r="W122" s="70">
        <f t="shared" si="239"/>
        <v>0</v>
      </c>
      <c r="X122" s="70">
        <f t="shared" si="239"/>
        <v>0</v>
      </c>
      <c r="Y122" s="70">
        <f t="shared" si="239"/>
        <v>0</v>
      </c>
      <c r="Z122" s="70">
        <f t="shared" si="239"/>
        <v>29.382440287630295</v>
      </c>
      <c r="AA122" s="70">
        <f t="shared" si="239"/>
        <v>88.955698119501804</v>
      </c>
      <c r="AB122" s="70">
        <f t="shared" si="239"/>
        <v>319.62080080006717</v>
      </c>
      <c r="AC122" s="70">
        <f t="shared" si="239"/>
        <v>521.61716573142417</v>
      </c>
      <c r="AD122" s="70">
        <f t="shared" si="239"/>
        <v>691.82513984898321</v>
      </c>
      <c r="AE122" s="70">
        <f t="shared" si="239"/>
        <v>863.02935532841309</v>
      </c>
      <c r="AF122" s="70">
        <f t="shared" si="239"/>
        <v>888.09329737710357</v>
      </c>
      <c r="AG122" s="70">
        <f t="shared" si="239"/>
        <v>913.30394075333106</v>
      </c>
      <c r="AH122" s="70">
        <f t="shared" si="239"/>
        <v>918.64958431941727</v>
      </c>
      <c r="AI122" s="70">
        <f t="shared" si="239"/>
        <v>924.02651637979397</v>
      </c>
      <c r="AJ122" s="70">
        <f t="shared" si="239"/>
        <v>949.44747986129994</v>
      </c>
      <c r="AK122" s="70">
        <f t="shared" si="239"/>
        <v>975.01723434634255</v>
      </c>
      <c r="AL122" s="70">
        <f t="shared" si="239"/>
        <v>980.72409092829014</v>
      </c>
      <c r="AM122" s="70">
        <f t="shared" si="239"/>
        <v>986.46435021421007</v>
      </c>
      <c r="AN122" s="70">
        <f t="shared" si="239"/>
        <v>1012.2507675055858</v>
      </c>
      <c r="AO122" s="70">
        <f t="shared" si="239"/>
        <v>1038.1881148318985</v>
      </c>
      <c r="AP122" s="70">
        <f t="shared" si="239"/>
        <v>1064.2772755991364</v>
      </c>
      <c r="AQ122" s="70">
        <f t="shared" si="239"/>
        <v>1090.519138383936</v>
      </c>
      <c r="AR122" s="70">
        <f t="shared" si="239"/>
        <v>1116.9145969638462</v>
      </c>
      <c r="AS122" s="70">
        <f t="shared" si="239"/>
        <v>1143.4645503477698</v>
      </c>
      <c r="AT122" s="70">
        <f t="shared" si="239"/>
        <v>1150.1573430138919</v>
      </c>
      <c r="AU122" s="70">
        <f t="shared" si="239"/>
        <v>1690.654297660283</v>
      </c>
      <c r="AV122" s="70">
        <f t="shared" si="239"/>
        <v>3074.9864274466809</v>
      </c>
      <c r="AW122" s="70">
        <f t="shared" si="239"/>
        <v>4694.133451391539</v>
      </c>
      <c r="AX122" s="70">
        <f t="shared" ref="AX122:BI122" si="240">AX110*AX119</f>
        <v>6222.5505875022382</v>
      </c>
      <c r="AY122" s="70">
        <f t="shared" si="240"/>
        <v>7088.5656206031417</v>
      </c>
      <c r="AZ122" s="70">
        <f t="shared" si="240"/>
        <v>0</v>
      </c>
      <c r="BA122" s="70">
        <f t="shared" si="240"/>
        <v>0</v>
      </c>
      <c r="BB122" s="70">
        <f t="shared" si="240"/>
        <v>0</v>
      </c>
      <c r="BC122" s="70">
        <f t="shared" si="240"/>
        <v>0</v>
      </c>
      <c r="BD122" s="70">
        <f t="shared" si="240"/>
        <v>0</v>
      </c>
      <c r="BE122" s="70">
        <f t="shared" si="240"/>
        <v>0</v>
      </c>
      <c r="BF122" s="70">
        <f t="shared" si="240"/>
        <v>0</v>
      </c>
      <c r="BG122" s="70">
        <f t="shared" si="240"/>
        <v>0</v>
      </c>
      <c r="BH122" s="70">
        <f t="shared" si="240"/>
        <v>0</v>
      </c>
      <c r="BI122" s="70">
        <f t="shared" si="240"/>
        <v>0</v>
      </c>
    </row>
    <row r="123" spans="4:61">
      <c r="D123" s="71">
        <v>22</v>
      </c>
      <c r="E123" s="91" t="s">
        <v>62</v>
      </c>
      <c r="F123" s="71"/>
      <c r="G123" s="69">
        <f>SUM(G121:G122)</f>
        <v>0</v>
      </c>
      <c r="H123" s="69">
        <f>SUM(H121:H122)</f>
        <v>7562.1529194177747</v>
      </c>
      <c r="I123" s="69">
        <f>SUM(I121:I122)</f>
        <v>21376.62652983953</v>
      </c>
      <c r="J123" s="69">
        <f>SUM(J121:J122)</f>
        <v>41914.234693484716</v>
      </c>
      <c r="K123" s="69">
        <f>SUM(K121:K122)</f>
        <v>0</v>
      </c>
      <c r="L123" s="69">
        <f>SUM(G123:K123)</f>
        <v>70853.014142742017</v>
      </c>
      <c r="M123" s="69"/>
      <c r="N123" s="70">
        <f>SUM(N121:N122)</f>
        <v>0</v>
      </c>
      <c r="O123" s="70">
        <f t="shared" ref="O123:BI123" si="241">SUM(O121:O122)</f>
        <v>0</v>
      </c>
      <c r="P123" s="70">
        <f t="shared" si="241"/>
        <v>0</v>
      </c>
      <c r="Q123" s="70">
        <f t="shared" si="241"/>
        <v>0</v>
      </c>
      <c r="R123" s="70">
        <f t="shared" si="241"/>
        <v>0</v>
      </c>
      <c r="S123" s="70">
        <f t="shared" si="241"/>
        <v>0</v>
      </c>
      <c r="T123" s="70">
        <f t="shared" si="241"/>
        <v>0</v>
      </c>
      <c r="U123" s="70">
        <f t="shared" si="241"/>
        <v>0</v>
      </c>
      <c r="V123" s="70">
        <f t="shared" si="241"/>
        <v>0</v>
      </c>
      <c r="W123" s="70">
        <f t="shared" si="241"/>
        <v>0</v>
      </c>
      <c r="X123" s="70">
        <f t="shared" si="241"/>
        <v>0</v>
      </c>
      <c r="Y123" s="70">
        <f t="shared" si="241"/>
        <v>0</v>
      </c>
      <c r="Z123" s="70">
        <f t="shared" si="241"/>
        <v>51.483635336807311</v>
      </c>
      <c r="AA123" s="70">
        <f t="shared" si="241"/>
        <v>155.8673370313486</v>
      </c>
      <c r="AB123" s="70">
        <f t="shared" si="241"/>
        <v>560.03655902523781</v>
      </c>
      <c r="AC123" s="70">
        <f t="shared" si="241"/>
        <v>913.97268855307425</v>
      </c>
      <c r="AD123" s="70">
        <f t="shared" si="241"/>
        <v>1212.2094988759477</v>
      </c>
      <c r="AE123" s="70">
        <f t="shared" si="241"/>
        <v>1512.1919139368861</v>
      </c>
      <c r="AF123" s="70">
        <f t="shared" si="241"/>
        <v>1556.1087173033134</v>
      </c>
      <c r="AG123" s="70">
        <f t="shared" si="241"/>
        <v>1600.2825693551597</v>
      </c>
      <c r="AH123" s="70">
        <f t="shared" si="241"/>
        <v>1609.6491557007057</v>
      </c>
      <c r="AI123" s="70">
        <f t="shared" si="241"/>
        <v>1619.0705654514729</v>
      </c>
      <c r="AJ123" s="70">
        <f t="shared" si="241"/>
        <v>1663.6129384123437</v>
      </c>
      <c r="AK123" s="70">
        <f t="shared" si="241"/>
        <v>1708.4160215692532</v>
      </c>
      <c r="AL123" s="70">
        <f t="shared" si="241"/>
        <v>1718.4155219616064</v>
      </c>
      <c r="AM123" s="70">
        <f t="shared" si="241"/>
        <v>1728.4735502574877</v>
      </c>
      <c r="AN123" s="70">
        <f t="shared" si="241"/>
        <v>1773.6562679445146</v>
      </c>
      <c r="AO123" s="70">
        <f t="shared" si="241"/>
        <v>1819.1034438182683</v>
      </c>
      <c r="AP123" s="70">
        <f t="shared" si="241"/>
        <v>1864.8166257744067</v>
      </c>
      <c r="AQ123" s="70">
        <f t="shared" si="241"/>
        <v>1910.7973707685496</v>
      </c>
      <c r="AR123" s="70">
        <f t="shared" si="241"/>
        <v>1957.047244869306</v>
      </c>
      <c r="AS123" s="70">
        <f t="shared" si="241"/>
        <v>2003.5678233116148</v>
      </c>
      <c r="AT123" s="70">
        <f t="shared" si="241"/>
        <v>2015.2948716314422</v>
      </c>
      <c r="AU123" s="70">
        <f t="shared" si="241"/>
        <v>2962.3485486326836</v>
      </c>
      <c r="AV123" s="70">
        <f t="shared" si="241"/>
        <v>5387.9622776922415</v>
      </c>
      <c r="AW123" s="70">
        <f t="shared" si="241"/>
        <v>8225.0164543171632</v>
      </c>
      <c r="AX123" s="70">
        <f t="shared" si="241"/>
        <v>10903.094575390642</v>
      </c>
      <c r="AY123" s="70">
        <f t="shared" si="241"/>
        <v>12420.517965820542</v>
      </c>
      <c r="AZ123" s="70">
        <f t="shared" si="241"/>
        <v>0</v>
      </c>
      <c r="BA123" s="70">
        <f t="shared" si="241"/>
        <v>0</v>
      </c>
      <c r="BB123" s="70">
        <f t="shared" si="241"/>
        <v>0</v>
      </c>
      <c r="BC123" s="70">
        <f t="shared" si="241"/>
        <v>0</v>
      </c>
      <c r="BD123" s="70">
        <f t="shared" si="241"/>
        <v>0</v>
      </c>
      <c r="BE123" s="70">
        <f t="shared" si="241"/>
        <v>0</v>
      </c>
      <c r="BF123" s="70">
        <f t="shared" si="241"/>
        <v>0</v>
      </c>
      <c r="BG123" s="70">
        <f t="shared" si="241"/>
        <v>0</v>
      </c>
      <c r="BH123" s="70">
        <f t="shared" si="241"/>
        <v>0</v>
      </c>
      <c r="BI123" s="70">
        <f t="shared" si="241"/>
        <v>0</v>
      </c>
    </row>
    <row r="125" spans="4:61">
      <c r="D125" s="71">
        <v>23</v>
      </c>
      <c r="E125" s="91" t="s">
        <v>63</v>
      </c>
      <c r="F125" s="71"/>
      <c r="G125" s="69">
        <f t="shared" ref="G125:L125" si="242">G116+G108</f>
        <v>0</v>
      </c>
      <c r="H125" s="69">
        <f t="shared" si="242"/>
        <v>275008.78031941777</v>
      </c>
      <c r="I125" s="69">
        <f t="shared" si="242"/>
        <v>344313.4068492573</v>
      </c>
      <c r="J125" s="69">
        <f t="shared" si="242"/>
        <v>2224055.1269907421</v>
      </c>
      <c r="K125" s="69">
        <f t="shared" si="242"/>
        <v>2237392.291190742</v>
      </c>
      <c r="L125" s="69">
        <f t="shared" si="242"/>
        <v>2237392.291190742</v>
      </c>
      <c r="M125" s="69"/>
      <c r="N125" s="70">
        <f t="shared" ref="N125:BI125" si="243">N116+N108</f>
        <v>0</v>
      </c>
      <c r="O125" s="70">
        <f t="shared" si="243"/>
        <v>0</v>
      </c>
      <c r="P125" s="70">
        <f t="shared" si="243"/>
        <v>0</v>
      </c>
      <c r="Q125" s="70">
        <f t="shared" si="243"/>
        <v>0</v>
      </c>
      <c r="R125" s="70">
        <f t="shared" si="243"/>
        <v>0</v>
      </c>
      <c r="S125" s="70">
        <f t="shared" si="243"/>
        <v>0</v>
      </c>
      <c r="T125" s="70">
        <f t="shared" si="243"/>
        <v>0</v>
      </c>
      <c r="U125" s="70">
        <f t="shared" si="243"/>
        <v>0</v>
      </c>
      <c r="V125" s="70">
        <f t="shared" si="243"/>
        <v>0</v>
      </c>
      <c r="W125" s="70">
        <f t="shared" si="243"/>
        <v>0</v>
      </c>
      <c r="X125" s="70">
        <f t="shared" si="243"/>
        <v>0</v>
      </c>
      <c r="Y125" s="70">
        <f t="shared" si="243"/>
        <v>0</v>
      </c>
      <c r="Z125" s="70">
        <f t="shared" si="243"/>
        <v>17643.456035336807</v>
      </c>
      <c r="AA125" s="70">
        <f t="shared" si="243"/>
        <v>35772.323372368155</v>
      </c>
      <c r="AB125" s="70">
        <f t="shared" si="243"/>
        <v>156152.35993139338</v>
      </c>
      <c r="AC125" s="70">
        <f t="shared" si="243"/>
        <v>157066.33261994648</v>
      </c>
      <c r="AD125" s="70">
        <f t="shared" si="243"/>
        <v>258358.19711882243</v>
      </c>
      <c r="AE125" s="70">
        <f t="shared" si="243"/>
        <v>259870.3890327593</v>
      </c>
      <c r="AF125" s="70">
        <f t="shared" si="243"/>
        <v>273408.49775006261</v>
      </c>
      <c r="AG125" s="70">
        <f t="shared" si="243"/>
        <v>275008.78031941777</v>
      </c>
      <c r="AH125" s="70">
        <f t="shared" si="243"/>
        <v>276618.42947511846</v>
      </c>
      <c r="AI125" s="70">
        <f t="shared" si="243"/>
        <v>278237.50004056992</v>
      </c>
      <c r="AJ125" s="70">
        <f t="shared" si="243"/>
        <v>291883.11297898227</v>
      </c>
      <c r="AK125" s="70">
        <f t="shared" si="243"/>
        <v>293591.52900055156</v>
      </c>
      <c r="AL125" s="70">
        <f t="shared" si="243"/>
        <v>295309.94452251313</v>
      </c>
      <c r="AM125" s="70">
        <f t="shared" si="243"/>
        <v>297038.41807277064</v>
      </c>
      <c r="AN125" s="70">
        <f t="shared" si="243"/>
        <v>310794.07434071513</v>
      </c>
      <c r="AO125" s="70">
        <f t="shared" si="243"/>
        <v>312613.17778453341</v>
      </c>
      <c r="AP125" s="70">
        <f t="shared" si="243"/>
        <v>326459.99441030785</v>
      </c>
      <c r="AQ125" s="70">
        <f t="shared" si="243"/>
        <v>328370.7917810764</v>
      </c>
      <c r="AR125" s="70">
        <f t="shared" si="243"/>
        <v>342309.83902594569</v>
      </c>
      <c r="AS125" s="70">
        <f t="shared" si="243"/>
        <v>344313.4068492573</v>
      </c>
      <c r="AT125" s="70">
        <f t="shared" si="243"/>
        <v>346328.70172088873</v>
      </c>
      <c r="AU125" s="70">
        <f t="shared" si="243"/>
        <v>668868.96326952148</v>
      </c>
      <c r="AV125" s="70">
        <f t="shared" si="243"/>
        <v>1177587.1959472138</v>
      </c>
      <c r="AW125" s="70">
        <f t="shared" si="243"/>
        <v>1641128.2124015309</v>
      </c>
      <c r="AX125" s="70">
        <f t="shared" si="243"/>
        <v>2095365.3069769216</v>
      </c>
      <c r="AY125" s="70">
        <f t="shared" si="243"/>
        <v>2161149.6269907421</v>
      </c>
      <c r="AZ125" s="70">
        <f t="shared" si="243"/>
        <v>2167140.6269907421</v>
      </c>
      <c r="BA125" s="70">
        <f t="shared" si="243"/>
        <v>2185113.6269907421</v>
      </c>
      <c r="BB125" s="70">
        <f t="shared" si="243"/>
        <v>2191104.6269907421</v>
      </c>
      <c r="BC125" s="70">
        <f t="shared" si="243"/>
        <v>2206082.1269907421</v>
      </c>
      <c r="BD125" s="70">
        <f t="shared" si="243"/>
        <v>2209077.6269907421</v>
      </c>
      <c r="BE125" s="70">
        <f t="shared" si="243"/>
        <v>2224055.1269907421</v>
      </c>
      <c r="BF125" s="70">
        <f t="shared" si="243"/>
        <v>2227050.6269907421</v>
      </c>
      <c r="BG125" s="70">
        <f t="shared" si="243"/>
        <v>2230046.1269907421</v>
      </c>
      <c r="BH125" s="70">
        <f t="shared" si="243"/>
        <v>2237392.291190742</v>
      </c>
      <c r="BI125" s="70">
        <f t="shared" si="243"/>
        <v>2237392.291190742</v>
      </c>
    </row>
    <row r="127" spans="4:61">
      <c r="D127" s="57" t="str">
        <f>+D1</f>
        <v>Equitrans, L.P,</v>
      </c>
      <c r="E127" s="57"/>
      <c r="F127" s="57"/>
    </row>
    <row r="128" spans="4:61">
      <c r="D128" s="116" t="str">
        <f>$D$2</f>
        <v>Ohio Valley Connector (OVCX) Project</v>
      </c>
      <c r="E128" s="116"/>
      <c r="F128" s="116"/>
      <c r="G128" s="48"/>
      <c r="H128" s="48"/>
      <c r="I128" s="48"/>
      <c r="J128" s="48"/>
      <c r="K128" s="48"/>
      <c r="L128" s="48"/>
      <c r="M128" s="48"/>
      <c r="N128" s="50"/>
      <c r="O128" s="50"/>
      <c r="P128" s="50"/>
      <c r="T128" s="114"/>
      <c r="U128" s="114"/>
      <c r="V128" s="114"/>
      <c r="Y128" s="50"/>
      <c r="Z128" s="50"/>
      <c r="AA128" s="50"/>
      <c r="AB128" s="50"/>
      <c r="AC128" s="50"/>
      <c r="AD128" s="50"/>
      <c r="AE128" s="50"/>
      <c r="AF128" s="97"/>
      <c r="AG128" s="97"/>
      <c r="AH128" s="97"/>
      <c r="AI128" s="50"/>
      <c r="AJ128" s="50"/>
      <c r="AK128" s="50"/>
      <c r="AL128" s="50"/>
      <c r="AM128" s="50"/>
      <c r="AN128" s="50"/>
      <c r="AO128" s="50"/>
      <c r="AP128" s="50"/>
      <c r="AQ128" s="50"/>
      <c r="AR128" s="97"/>
      <c r="AS128" s="97"/>
      <c r="AT128" s="97"/>
      <c r="AU128" s="52"/>
      <c r="AV128" s="52"/>
      <c r="AW128" s="52"/>
      <c r="AX128" s="52"/>
      <c r="AY128" s="52"/>
      <c r="AZ128" s="52"/>
      <c r="BA128" s="52"/>
      <c r="BB128" s="52"/>
      <c r="BC128" s="52"/>
      <c r="BD128" s="97"/>
      <c r="BE128" s="97"/>
      <c r="BF128" s="97"/>
      <c r="BG128" s="52"/>
      <c r="BH128" s="52"/>
      <c r="BI128" s="52"/>
    </row>
    <row r="129" spans="4:61">
      <c r="D129" s="116" t="str">
        <f>$D$3</f>
        <v>Docket No. CP22-___-000</v>
      </c>
      <c r="E129" s="116"/>
      <c r="F129" s="116"/>
      <c r="G129" s="48"/>
      <c r="H129" s="48"/>
      <c r="I129" s="48"/>
      <c r="J129" s="48"/>
      <c r="K129" s="48"/>
      <c r="L129" s="48"/>
      <c r="M129" s="48"/>
      <c r="N129" s="50"/>
      <c r="O129" s="50"/>
      <c r="P129" s="50"/>
      <c r="T129" s="114"/>
      <c r="U129" s="114"/>
      <c r="V129" s="114"/>
      <c r="Y129" s="50"/>
      <c r="Z129" s="50"/>
      <c r="AA129" s="50"/>
      <c r="AB129" s="50"/>
      <c r="AC129" s="50"/>
      <c r="AD129" s="50"/>
      <c r="AE129" s="50"/>
      <c r="AF129" s="97"/>
      <c r="AG129" s="97"/>
      <c r="AH129" s="97"/>
      <c r="AI129" s="50"/>
      <c r="AJ129" s="50"/>
      <c r="AK129" s="50"/>
      <c r="AL129" s="50"/>
      <c r="AM129" s="50"/>
      <c r="AN129" s="50"/>
      <c r="AO129" s="50"/>
      <c r="AP129" s="50"/>
      <c r="AQ129" s="50"/>
      <c r="AR129" s="97"/>
      <c r="AS129" s="97"/>
      <c r="AT129" s="97"/>
      <c r="AU129" s="52"/>
      <c r="AV129" s="52"/>
      <c r="AW129" s="52"/>
      <c r="AX129" s="52"/>
      <c r="AY129" s="52"/>
      <c r="AZ129" s="52"/>
      <c r="BA129" s="52"/>
      <c r="BB129" s="52"/>
      <c r="BC129" s="52"/>
      <c r="BD129" s="97"/>
      <c r="BE129" s="97"/>
      <c r="BF129" s="97"/>
      <c r="BG129" s="52"/>
      <c r="BH129" s="52"/>
      <c r="BI129" s="52"/>
    </row>
    <row r="130" spans="4:61">
      <c r="D130" s="116" t="str">
        <f>$D$4</f>
        <v>Exhibit K</v>
      </c>
      <c r="E130" s="116"/>
      <c r="F130" s="116"/>
      <c r="G130" s="48"/>
      <c r="H130" s="48"/>
      <c r="I130" s="48"/>
      <c r="J130" s="48"/>
      <c r="K130" s="48"/>
      <c r="L130" s="48"/>
      <c r="M130" s="48"/>
      <c r="N130" s="50"/>
      <c r="O130" s="50"/>
      <c r="P130" s="50"/>
      <c r="T130" s="114"/>
      <c r="U130" s="114"/>
      <c r="V130" s="114"/>
      <c r="Y130" s="50"/>
      <c r="Z130" s="50"/>
      <c r="AA130" s="50"/>
      <c r="AB130" s="50"/>
      <c r="AC130" s="50"/>
      <c r="AD130" s="50"/>
      <c r="AE130" s="50"/>
      <c r="AF130" s="97"/>
      <c r="AG130" s="97"/>
      <c r="AH130" s="97"/>
      <c r="AI130" s="50"/>
      <c r="AJ130" s="50"/>
      <c r="AK130" s="50"/>
      <c r="AL130" s="50"/>
      <c r="AM130" s="50"/>
      <c r="AN130" s="50"/>
      <c r="AO130" s="50"/>
      <c r="AP130" s="50"/>
      <c r="AQ130" s="50"/>
      <c r="AR130" s="97"/>
      <c r="AS130" s="97"/>
      <c r="AT130" s="97"/>
      <c r="AU130" s="52"/>
      <c r="AV130" s="52"/>
      <c r="AW130" s="52"/>
      <c r="AX130" s="52"/>
      <c r="AY130" s="52"/>
      <c r="AZ130" s="52"/>
      <c r="BA130" s="52"/>
      <c r="BB130" s="52"/>
      <c r="BC130" s="52"/>
      <c r="BD130" s="97"/>
      <c r="BE130" s="97"/>
      <c r="BF130" s="97"/>
      <c r="BG130" s="52"/>
      <c r="BH130" s="52"/>
      <c r="BI130" s="52"/>
    </row>
    <row r="131" spans="4:61">
      <c r="D131" s="116" t="str">
        <f>$D$5</f>
        <v>Cost of Facilities</v>
      </c>
      <c r="E131" s="116"/>
      <c r="F131" s="116"/>
      <c r="G131" s="48"/>
      <c r="H131" s="48"/>
      <c r="I131" s="48"/>
      <c r="J131" s="48"/>
      <c r="K131" s="48"/>
      <c r="L131" s="48"/>
      <c r="M131" s="48"/>
      <c r="N131" s="50"/>
      <c r="O131" s="50"/>
      <c r="P131" s="50"/>
      <c r="T131" s="97"/>
      <c r="U131" s="97"/>
      <c r="V131" s="97"/>
      <c r="Y131" s="50"/>
      <c r="Z131" s="50"/>
      <c r="AA131" s="50"/>
      <c r="AB131" s="50"/>
      <c r="AC131" s="50"/>
      <c r="AD131" s="50"/>
      <c r="AE131" s="50"/>
      <c r="AF131" s="97"/>
      <c r="AG131" s="97"/>
      <c r="AH131" s="97"/>
      <c r="AI131" s="50"/>
      <c r="AJ131" s="50"/>
      <c r="AK131" s="50"/>
      <c r="AL131" s="50"/>
      <c r="AM131" s="50"/>
      <c r="AN131" s="50"/>
      <c r="AO131" s="50"/>
      <c r="AP131" s="50"/>
      <c r="AQ131" s="50"/>
      <c r="AR131" s="97"/>
      <c r="AS131" s="97"/>
      <c r="AT131" s="97"/>
      <c r="AU131" s="52"/>
      <c r="AV131" s="52"/>
      <c r="AW131" s="52"/>
      <c r="AX131" s="52"/>
      <c r="AY131" s="52"/>
      <c r="AZ131" s="52"/>
      <c r="BA131" s="52"/>
      <c r="BB131" s="52"/>
      <c r="BC131" s="52"/>
      <c r="BD131" s="97"/>
      <c r="BE131" s="97"/>
      <c r="BF131" s="97"/>
      <c r="BG131" s="52"/>
      <c r="BH131" s="52"/>
      <c r="BI131" s="52"/>
    </row>
    <row r="132" spans="4:61">
      <c r="D132" s="113" t="s">
        <v>68</v>
      </c>
      <c r="E132" s="113"/>
      <c r="F132" s="113"/>
      <c r="G132" s="48"/>
      <c r="H132" s="48"/>
      <c r="I132" s="48"/>
      <c r="J132" s="48"/>
      <c r="K132" s="48"/>
      <c r="L132" s="48"/>
      <c r="M132" s="48"/>
      <c r="N132" s="50"/>
      <c r="O132" s="50"/>
      <c r="P132" s="50"/>
      <c r="T132" s="114"/>
      <c r="U132" s="114"/>
      <c r="V132" s="114"/>
      <c r="Y132" s="50"/>
      <c r="Z132" s="50"/>
      <c r="AA132" s="50"/>
      <c r="AB132" s="50"/>
      <c r="AC132" s="50"/>
      <c r="AD132" s="50"/>
      <c r="AE132" s="50"/>
      <c r="AF132" s="97"/>
      <c r="AG132" s="97"/>
      <c r="AH132" s="97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2"/>
      <c r="AV132" s="52"/>
      <c r="AW132" s="52"/>
      <c r="AX132" s="52"/>
      <c r="AY132" s="52"/>
      <c r="AZ132" s="52"/>
      <c r="BA132" s="52"/>
      <c r="BB132" s="52"/>
      <c r="BC132" s="52"/>
      <c r="BD132" s="97"/>
      <c r="BE132" s="97"/>
      <c r="BF132" s="97"/>
      <c r="BG132" s="52"/>
      <c r="BH132" s="52"/>
      <c r="BI132" s="52"/>
    </row>
    <row r="133" spans="4:61">
      <c r="D133" s="50"/>
      <c r="E133" s="50"/>
      <c r="F133" s="50"/>
      <c r="G133" s="48"/>
      <c r="H133" s="48"/>
      <c r="I133" s="48"/>
      <c r="J133" s="48"/>
      <c r="K133" s="48"/>
      <c r="L133" s="48"/>
      <c r="M133" s="48"/>
      <c r="N133" s="50"/>
      <c r="O133" s="50"/>
      <c r="P133" s="50"/>
      <c r="Q133" s="50"/>
      <c r="R133" s="50"/>
      <c r="S133" s="50"/>
      <c r="T133" s="97"/>
      <c r="U133" s="97"/>
      <c r="V133" s="97"/>
      <c r="W133" s="50"/>
      <c r="X133" s="50"/>
      <c r="Y133" s="50"/>
      <c r="Z133" s="50"/>
      <c r="AA133" s="50"/>
      <c r="AB133" s="50"/>
      <c r="AC133" s="50"/>
      <c r="AD133" s="50"/>
      <c r="AE133" s="50"/>
      <c r="AF133" s="97"/>
      <c r="AG133" s="97"/>
      <c r="AH133" s="97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2"/>
      <c r="AV133" s="52"/>
      <c r="AW133" s="52"/>
      <c r="AX133" s="52"/>
      <c r="AY133" s="52"/>
      <c r="AZ133" s="52"/>
      <c r="BA133" s="52"/>
      <c r="BB133" s="52"/>
      <c r="BC133" s="52"/>
      <c r="BD133" s="97"/>
      <c r="BE133" s="97"/>
      <c r="BF133" s="97"/>
      <c r="BG133" s="52"/>
      <c r="BH133" s="52"/>
      <c r="BI133" s="52"/>
    </row>
    <row r="134" spans="4:61">
      <c r="D134" s="55" t="s">
        <v>39</v>
      </c>
      <c r="E134" s="54"/>
      <c r="F134" s="50"/>
      <c r="G134" s="115" t="s">
        <v>40</v>
      </c>
      <c r="H134" s="115"/>
      <c r="I134" s="115"/>
      <c r="J134" s="115"/>
      <c r="K134" s="98"/>
      <c r="L134" s="98"/>
      <c r="M134" s="98"/>
      <c r="N134" s="56" t="str">
        <f>N$10</f>
        <v>Actuals</v>
      </c>
      <c r="O134" s="56" t="str">
        <f t="shared" ref="O134:BI134" si="244">O$10</f>
        <v>Actuals</v>
      </c>
      <c r="P134" s="56" t="str">
        <f t="shared" si="244"/>
        <v>Actuals</v>
      </c>
      <c r="Q134" s="56" t="str">
        <f t="shared" si="244"/>
        <v>Actuals</v>
      </c>
      <c r="R134" s="56" t="str">
        <f t="shared" si="244"/>
        <v>Actuals</v>
      </c>
      <c r="S134" s="56" t="str">
        <f t="shared" si="244"/>
        <v>Forecast</v>
      </c>
      <c r="T134" s="56" t="str">
        <f t="shared" si="244"/>
        <v>Forecast</v>
      </c>
      <c r="U134" s="56" t="str">
        <f t="shared" si="244"/>
        <v>Forecast</v>
      </c>
      <c r="V134" s="56" t="str">
        <f t="shared" si="244"/>
        <v>Forecast</v>
      </c>
      <c r="W134" s="56" t="str">
        <f t="shared" si="244"/>
        <v>Forecast</v>
      </c>
      <c r="X134" s="56" t="str">
        <f t="shared" si="244"/>
        <v>Forecast</v>
      </c>
      <c r="Y134" s="56" t="str">
        <f t="shared" si="244"/>
        <v>Forecast</v>
      </c>
      <c r="Z134" s="56" t="str">
        <f t="shared" si="244"/>
        <v>Forecast</v>
      </c>
      <c r="AA134" s="56" t="str">
        <f t="shared" si="244"/>
        <v>Forecast</v>
      </c>
      <c r="AB134" s="56" t="str">
        <f t="shared" si="244"/>
        <v>Forecast</v>
      </c>
      <c r="AC134" s="56" t="str">
        <f t="shared" si="244"/>
        <v>Forecast</v>
      </c>
      <c r="AD134" s="56" t="str">
        <f t="shared" si="244"/>
        <v>Forecast</v>
      </c>
      <c r="AE134" s="56" t="str">
        <f t="shared" si="244"/>
        <v>Forecast</v>
      </c>
      <c r="AF134" s="56" t="str">
        <f t="shared" si="244"/>
        <v>Forecast</v>
      </c>
      <c r="AG134" s="56" t="str">
        <f t="shared" si="244"/>
        <v>Forecast</v>
      </c>
      <c r="AH134" s="56" t="str">
        <f t="shared" si="244"/>
        <v>Forecast</v>
      </c>
      <c r="AI134" s="56" t="str">
        <f t="shared" si="244"/>
        <v>Forecast</v>
      </c>
      <c r="AJ134" s="56" t="str">
        <f t="shared" si="244"/>
        <v>Forecast</v>
      </c>
      <c r="AK134" s="56" t="str">
        <f t="shared" si="244"/>
        <v>Forecast</v>
      </c>
      <c r="AL134" s="56" t="str">
        <f t="shared" si="244"/>
        <v>Forecast</v>
      </c>
      <c r="AM134" s="56" t="str">
        <f t="shared" si="244"/>
        <v>Forecast</v>
      </c>
      <c r="AN134" s="56" t="str">
        <f t="shared" si="244"/>
        <v>Forecast</v>
      </c>
      <c r="AO134" s="56" t="str">
        <f t="shared" si="244"/>
        <v>Forecast</v>
      </c>
      <c r="AP134" s="56" t="str">
        <f t="shared" si="244"/>
        <v>Forecast</v>
      </c>
      <c r="AQ134" s="56" t="str">
        <f t="shared" si="244"/>
        <v>Forecast</v>
      </c>
      <c r="AR134" s="56" t="str">
        <f t="shared" si="244"/>
        <v>Forecast</v>
      </c>
      <c r="AS134" s="56" t="str">
        <f t="shared" si="244"/>
        <v>Forecast</v>
      </c>
      <c r="AT134" s="56" t="str">
        <f t="shared" si="244"/>
        <v>Forecast</v>
      </c>
      <c r="AU134" s="56" t="str">
        <f t="shared" si="244"/>
        <v>Forecast</v>
      </c>
      <c r="AV134" s="56" t="str">
        <f t="shared" si="244"/>
        <v>Forecast</v>
      </c>
      <c r="AW134" s="56" t="str">
        <f t="shared" si="244"/>
        <v>Forecast</v>
      </c>
      <c r="AX134" s="56" t="str">
        <f t="shared" si="244"/>
        <v>Forecast</v>
      </c>
      <c r="AY134" s="56" t="str">
        <f t="shared" si="244"/>
        <v>Forecast</v>
      </c>
      <c r="AZ134" s="56" t="str">
        <f t="shared" si="244"/>
        <v>Forecast</v>
      </c>
      <c r="BA134" s="56" t="str">
        <f t="shared" si="244"/>
        <v>Forecast</v>
      </c>
      <c r="BB134" s="56" t="str">
        <f t="shared" si="244"/>
        <v>Forecast</v>
      </c>
      <c r="BC134" s="56" t="str">
        <f t="shared" si="244"/>
        <v>Forecast</v>
      </c>
      <c r="BD134" s="56" t="str">
        <f t="shared" si="244"/>
        <v>Forecast</v>
      </c>
      <c r="BE134" s="56" t="str">
        <f t="shared" si="244"/>
        <v>Forecast</v>
      </c>
      <c r="BF134" s="56" t="str">
        <f t="shared" si="244"/>
        <v>Forecast</v>
      </c>
      <c r="BG134" s="56" t="str">
        <f t="shared" si="244"/>
        <v>Forecast</v>
      </c>
      <c r="BH134" s="56" t="str">
        <f t="shared" si="244"/>
        <v>Forecast</v>
      </c>
      <c r="BI134" s="56" t="str">
        <f t="shared" si="244"/>
        <v>Forecast</v>
      </c>
    </row>
    <row r="135" spans="4:61">
      <c r="D135" s="58" t="s">
        <v>44</v>
      </c>
      <c r="E135" s="59" t="s">
        <v>45</v>
      </c>
      <c r="F135" s="59" t="s">
        <v>46</v>
      </c>
      <c r="G135" s="60">
        <v>2021</v>
      </c>
      <c r="H135" s="60">
        <v>2022</v>
      </c>
      <c r="I135" s="60">
        <v>2023</v>
      </c>
      <c r="J135" s="60">
        <v>2024</v>
      </c>
      <c r="K135" s="60">
        <v>2025</v>
      </c>
      <c r="L135" s="60" t="s">
        <v>47</v>
      </c>
      <c r="M135" s="60"/>
      <c r="N135" s="61">
        <v>44317</v>
      </c>
      <c r="O135" s="61">
        <f>EOMONTH(N135,1)</f>
        <v>44377</v>
      </c>
      <c r="P135" s="61">
        <f t="shared" ref="P135" si="245">EOMONTH(O135,1)</f>
        <v>44408</v>
      </c>
      <c r="Q135" s="61">
        <f t="shared" ref="Q135" si="246">EOMONTH(P135,1)</f>
        <v>44439</v>
      </c>
      <c r="R135" s="61">
        <f t="shared" ref="R135" si="247">EOMONTH(Q135,1)</f>
        <v>44469</v>
      </c>
      <c r="S135" s="61">
        <f t="shared" ref="S135" si="248">EOMONTH(R135,1)</f>
        <v>44500</v>
      </c>
      <c r="T135" s="61">
        <f t="shared" ref="T135" si="249">EOMONTH(S135,1)</f>
        <v>44530</v>
      </c>
      <c r="U135" s="61">
        <f t="shared" ref="U135" si="250">EOMONTH(T135,1)</f>
        <v>44561</v>
      </c>
      <c r="V135" s="61">
        <f t="shared" ref="V135" si="251">EOMONTH(U135,1)</f>
        <v>44592</v>
      </c>
      <c r="W135" s="61">
        <f t="shared" ref="W135" si="252">EOMONTH(V135,1)</f>
        <v>44620</v>
      </c>
      <c r="X135" s="61">
        <f t="shared" ref="X135" si="253">EOMONTH(W135,1)</f>
        <v>44651</v>
      </c>
      <c r="Y135" s="61">
        <f t="shared" ref="Y135" si="254">EOMONTH(X135,1)</f>
        <v>44681</v>
      </c>
      <c r="Z135" s="61">
        <f t="shared" ref="Z135" si="255">EOMONTH(Y135,1)</f>
        <v>44712</v>
      </c>
      <c r="AA135" s="61">
        <f t="shared" ref="AA135" si="256">EOMONTH(Z135,1)</f>
        <v>44742</v>
      </c>
      <c r="AB135" s="61">
        <f t="shared" ref="AB135" si="257">EOMONTH(AA135,1)</f>
        <v>44773</v>
      </c>
      <c r="AC135" s="61">
        <f t="shared" ref="AC135" si="258">EOMONTH(AB135,1)</f>
        <v>44804</v>
      </c>
      <c r="AD135" s="61">
        <f t="shared" ref="AD135" si="259">EOMONTH(AC135,1)</f>
        <v>44834</v>
      </c>
      <c r="AE135" s="61">
        <f t="shared" ref="AE135" si="260">EOMONTH(AD135,1)</f>
        <v>44865</v>
      </c>
      <c r="AF135" s="61">
        <f t="shared" ref="AF135" si="261">EOMONTH(AE135,1)</f>
        <v>44895</v>
      </c>
      <c r="AG135" s="61">
        <f t="shared" ref="AG135" si="262">EOMONTH(AF135,1)</f>
        <v>44926</v>
      </c>
      <c r="AH135" s="61">
        <f t="shared" ref="AH135" si="263">EOMONTH(AG135,1)</f>
        <v>44957</v>
      </c>
      <c r="AI135" s="61">
        <f t="shared" ref="AI135" si="264">EOMONTH(AH135,1)</f>
        <v>44985</v>
      </c>
      <c r="AJ135" s="61">
        <f t="shared" ref="AJ135" si="265">EOMONTH(AI135,1)</f>
        <v>45016</v>
      </c>
      <c r="AK135" s="61">
        <f t="shared" ref="AK135" si="266">EOMONTH(AJ135,1)</f>
        <v>45046</v>
      </c>
      <c r="AL135" s="61">
        <f t="shared" ref="AL135" si="267">EOMONTH(AK135,1)</f>
        <v>45077</v>
      </c>
      <c r="AM135" s="61">
        <f t="shared" ref="AM135" si="268">EOMONTH(AL135,1)</f>
        <v>45107</v>
      </c>
      <c r="AN135" s="61">
        <f t="shared" ref="AN135" si="269">EOMONTH(AM135,1)</f>
        <v>45138</v>
      </c>
      <c r="AO135" s="61">
        <f t="shared" ref="AO135" si="270">EOMONTH(AN135,1)</f>
        <v>45169</v>
      </c>
      <c r="AP135" s="61">
        <f t="shared" ref="AP135" si="271">EOMONTH(AO135,1)</f>
        <v>45199</v>
      </c>
      <c r="AQ135" s="61">
        <f t="shared" ref="AQ135" si="272">EOMONTH(AP135,1)</f>
        <v>45230</v>
      </c>
      <c r="AR135" s="61">
        <f t="shared" ref="AR135" si="273">EOMONTH(AQ135,1)</f>
        <v>45260</v>
      </c>
      <c r="AS135" s="61">
        <f t="shared" ref="AS135" si="274">EOMONTH(AR135,1)</f>
        <v>45291</v>
      </c>
      <c r="AT135" s="61">
        <f t="shared" ref="AT135" si="275">EOMONTH(AS135,1)</f>
        <v>45322</v>
      </c>
      <c r="AU135" s="61">
        <f t="shared" ref="AU135" si="276">EOMONTH(AT135,1)</f>
        <v>45351</v>
      </c>
      <c r="AV135" s="61">
        <f t="shared" ref="AV135" si="277">EOMONTH(AU135,1)</f>
        <v>45382</v>
      </c>
      <c r="AW135" s="61">
        <f t="shared" ref="AW135" si="278">EOMONTH(AV135,1)</f>
        <v>45412</v>
      </c>
      <c r="AX135" s="61">
        <f t="shared" ref="AX135" si="279">EOMONTH(AW135,1)</f>
        <v>45443</v>
      </c>
      <c r="AY135" s="61">
        <f t="shared" ref="AY135" si="280">EOMONTH(AX135,1)</f>
        <v>45473</v>
      </c>
      <c r="AZ135" s="61">
        <f t="shared" ref="AZ135" si="281">EOMONTH(AY135,1)</f>
        <v>45504</v>
      </c>
      <c r="BA135" s="61">
        <f t="shared" ref="BA135" si="282">EOMONTH(AZ135,1)</f>
        <v>45535</v>
      </c>
      <c r="BB135" s="61">
        <f t="shared" ref="BB135" si="283">EOMONTH(BA135,1)</f>
        <v>45565</v>
      </c>
      <c r="BC135" s="61">
        <f t="shared" ref="BC135" si="284">EOMONTH(BB135,1)</f>
        <v>45596</v>
      </c>
      <c r="BD135" s="61">
        <f t="shared" ref="BD135" si="285">EOMONTH(BC135,1)</f>
        <v>45626</v>
      </c>
      <c r="BE135" s="61">
        <f t="shared" ref="BE135" si="286">EOMONTH(BD135,1)</f>
        <v>45657</v>
      </c>
      <c r="BF135" s="61">
        <f t="shared" ref="BF135" si="287">EOMONTH(BE135,1)</f>
        <v>45688</v>
      </c>
      <c r="BG135" s="61">
        <f t="shared" ref="BG135" si="288">EOMONTH(BF135,1)</f>
        <v>45716</v>
      </c>
      <c r="BH135" s="61">
        <f t="shared" ref="BH135" si="289">EOMONTH(BG135,1)</f>
        <v>45747</v>
      </c>
      <c r="BI135" s="61">
        <f t="shared" ref="BI135" si="290">EOMONTH(BH135,1)</f>
        <v>45777</v>
      </c>
    </row>
    <row r="136" spans="4:61">
      <c r="D136" s="63"/>
      <c r="E136" s="64"/>
      <c r="F136" s="64"/>
      <c r="G136" s="65"/>
      <c r="H136" s="65"/>
      <c r="I136" s="65"/>
      <c r="J136" s="65"/>
      <c r="K136" s="65"/>
      <c r="L136" s="65"/>
      <c r="M136" s="65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94" t="s">
        <v>66</v>
      </c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</row>
    <row r="137" spans="4:61">
      <c r="D137" s="67">
        <v>1</v>
      </c>
      <c r="E137" s="68" t="s">
        <v>14</v>
      </c>
      <c r="F137" s="68"/>
      <c r="G137" s="69">
        <f t="shared" ref="G137:K146" si="291">SUMIF($N$8:$BI$8,G$11,$N137:$BI137)</f>
        <v>0</v>
      </c>
      <c r="H137" s="69">
        <f t="shared" si="291"/>
        <v>185250</v>
      </c>
      <c r="I137" s="69">
        <f t="shared" si="291"/>
        <v>0</v>
      </c>
      <c r="J137" s="69">
        <f t="shared" si="291"/>
        <v>0</v>
      </c>
      <c r="K137" s="69">
        <f t="shared" si="291"/>
        <v>0</v>
      </c>
      <c r="L137" s="69">
        <f>SUM(G137:K137)</f>
        <v>185250</v>
      </c>
      <c r="M137" s="69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>
        <v>100000</v>
      </c>
      <c r="AC137" s="70"/>
      <c r="AD137" s="70">
        <v>85250</v>
      </c>
      <c r="AE137" s="70"/>
      <c r="AF137" s="70"/>
      <c r="AG137" s="70"/>
      <c r="AH137" s="70"/>
      <c r="AI137" s="70"/>
      <c r="AJ137" s="70"/>
      <c r="AK137" s="70"/>
      <c r="AL137" s="70"/>
      <c r="AM137" s="70"/>
      <c r="AN137" s="70"/>
      <c r="AO137" s="70"/>
      <c r="AP137" s="70"/>
      <c r="AQ137" s="70"/>
      <c r="AR137" s="70"/>
      <c r="AS137" s="70"/>
      <c r="AT137" s="70"/>
      <c r="AU137" s="70"/>
      <c r="AV137" s="70"/>
      <c r="AW137" s="70"/>
      <c r="AX137" s="70"/>
      <c r="AY137" s="70"/>
      <c r="AZ137" s="70"/>
      <c r="BA137" s="70"/>
      <c r="BB137" s="70"/>
      <c r="BC137" s="70"/>
      <c r="BD137" s="70"/>
      <c r="BE137" s="70"/>
      <c r="BF137" s="70"/>
      <c r="BG137" s="70"/>
      <c r="BH137" s="70"/>
      <c r="BI137" s="70"/>
    </row>
    <row r="138" spans="4:61">
      <c r="D138" s="67">
        <v>2</v>
      </c>
      <c r="E138" s="68" t="s">
        <v>15</v>
      </c>
      <c r="F138" s="68"/>
      <c r="G138" s="69">
        <f t="shared" si="291"/>
        <v>0</v>
      </c>
      <c r="H138" s="69">
        <f t="shared" si="291"/>
        <v>14820</v>
      </c>
      <c r="I138" s="69">
        <f t="shared" si="291"/>
        <v>0</v>
      </c>
      <c r="J138" s="69">
        <f t="shared" si="291"/>
        <v>0</v>
      </c>
      <c r="K138" s="69">
        <f t="shared" si="291"/>
        <v>0</v>
      </c>
      <c r="L138" s="69">
        <f t="shared" ref="L138:L146" si="292">SUM(G138:K138)</f>
        <v>14820</v>
      </c>
      <c r="M138" s="69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>
        <v>14820</v>
      </c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  <c r="AO138" s="70"/>
      <c r="AP138" s="70"/>
      <c r="AQ138" s="70"/>
      <c r="AR138" s="70"/>
      <c r="AS138" s="70"/>
      <c r="AT138" s="70"/>
      <c r="AU138" s="70"/>
      <c r="AV138" s="70"/>
      <c r="AW138" s="70"/>
      <c r="AX138" s="70"/>
      <c r="AY138" s="70"/>
      <c r="AZ138" s="70"/>
      <c r="BA138" s="70"/>
      <c r="BB138" s="70"/>
      <c r="BC138" s="70"/>
      <c r="BD138" s="70"/>
      <c r="BE138" s="70"/>
      <c r="BF138" s="70"/>
      <c r="BG138" s="70"/>
      <c r="BH138" s="70"/>
      <c r="BI138" s="70"/>
    </row>
    <row r="139" spans="4:61">
      <c r="D139" s="67">
        <v>3</v>
      </c>
      <c r="E139" s="68" t="s">
        <v>16</v>
      </c>
      <c r="F139" s="68"/>
      <c r="G139" s="69">
        <f t="shared" si="291"/>
        <v>0</v>
      </c>
      <c r="H139" s="69">
        <f t="shared" si="291"/>
        <v>0</v>
      </c>
      <c r="I139" s="69">
        <f t="shared" si="291"/>
        <v>0</v>
      </c>
      <c r="J139" s="69">
        <f t="shared" si="291"/>
        <v>296538</v>
      </c>
      <c r="K139" s="69">
        <f t="shared" si="291"/>
        <v>0</v>
      </c>
      <c r="L139" s="69">
        <f t="shared" si="292"/>
        <v>296538</v>
      </c>
      <c r="M139" s="69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  <c r="AO139" s="70"/>
      <c r="AP139" s="70"/>
      <c r="AQ139" s="70"/>
      <c r="AR139" s="70"/>
      <c r="AS139" s="70"/>
      <c r="AT139" s="70"/>
      <c r="AU139" s="70">
        <v>196538</v>
      </c>
      <c r="AV139" s="70">
        <v>100000</v>
      </c>
      <c r="AW139" s="70"/>
      <c r="AX139" s="70"/>
      <c r="AY139" s="70"/>
      <c r="AZ139" s="70"/>
      <c r="BA139" s="70"/>
      <c r="BB139" s="70"/>
      <c r="BC139" s="70"/>
      <c r="BD139" s="70"/>
      <c r="BE139" s="70"/>
      <c r="BF139" s="70"/>
      <c r="BG139" s="70"/>
      <c r="BH139" s="70"/>
      <c r="BI139" s="70"/>
    </row>
    <row r="140" spans="4:61">
      <c r="D140" s="67">
        <v>4</v>
      </c>
      <c r="E140" s="68" t="s">
        <v>17</v>
      </c>
      <c r="F140" s="68"/>
      <c r="G140" s="69">
        <f t="shared" si="291"/>
        <v>0</v>
      </c>
      <c r="H140" s="69">
        <f t="shared" si="291"/>
        <v>0</v>
      </c>
      <c r="I140" s="69">
        <f t="shared" si="291"/>
        <v>0</v>
      </c>
      <c r="J140" s="69">
        <f t="shared" si="291"/>
        <v>679250</v>
      </c>
      <c r="K140" s="69">
        <f t="shared" si="291"/>
        <v>0</v>
      </c>
      <c r="L140" s="69">
        <f t="shared" si="292"/>
        <v>679250</v>
      </c>
      <c r="M140" s="69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  <c r="AQ140" s="70"/>
      <c r="AR140" s="70"/>
      <c r="AS140" s="70"/>
      <c r="AT140" s="70"/>
      <c r="AU140" s="70"/>
      <c r="AV140" s="70">
        <v>79250</v>
      </c>
      <c r="AW140" s="70">
        <v>300000</v>
      </c>
      <c r="AX140" s="70">
        <v>300000</v>
      </c>
      <c r="AY140" s="70"/>
      <c r="AZ140" s="70"/>
      <c r="BA140" s="70"/>
      <c r="BB140" s="70"/>
      <c r="BC140" s="70"/>
      <c r="BD140" s="70"/>
      <c r="BE140" s="70"/>
      <c r="BF140" s="70"/>
      <c r="BG140" s="70"/>
      <c r="BH140" s="70"/>
      <c r="BI140" s="70"/>
    </row>
    <row r="141" spans="4:61">
      <c r="D141" s="67">
        <v>5</v>
      </c>
      <c r="E141" s="68" t="s">
        <v>18</v>
      </c>
      <c r="F141" s="68"/>
      <c r="G141" s="69">
        <f t="shared" si="291"/>
        <v>0</v>
      </c>
      <c r="H141" s="69">
        <f t="shared" si="291"/>
        <v>0</v>
      </c>
      <c r="I141" s="69">
        <f t="shared" si="291"/>
        <v>0</v>
      </c>
      <c r="J141" s="69">
        <f t="shared" si="291"/>
        <v>187320</v>
      </c>
      <c r="K141" s="69">
        <f t="shared" si="291"/>
        <v>7810</v>
      </c>
      <c r="L141" s="69">
        <f t="shared" si="292"/>
        <v>195130</v>
      </c>
      <c r="M141" s="69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  <c r="AQ141" s="70"/>
      <c r="AR141" s="70"/>
      <c r="AS141" s="70"/>
      <c r="AT141" s="70"/>
      <c r="AU141" s="70"/>
      <c r="AV141" s="70">
        <v>14820</v>
      </c>
      <c r="AW141" s="70">
        <v>60000</v>
      </c>
      <c r="AX141" s="70">
        <v>60000</v>
      </c>
      <c r="AY141" s="70">
        <v>30000</v>
      </c>
      <c r="AZ141" s="70">
        <v>5000</v>
      </c>
      <c r="BA141" s="70">
        <v>5000</v>
      </c>
      <c r="BB141" s="70">
        <v>5000</v>
      </c>
      <c r="BC141" s="70">
        <v>2500</v>
      </c>
      <c r="BD141" s="70">
        <v>2500</v>
      </c>
      <c r="BE141" s="70">
        <v>2500</v>
      </c>
      <c r="BF141" s="70">
        <v>2500</v>
      </c>
      <c r="BG141" s="70">
        <v>2500</v>
      </c>
      <c r="BH141" s="70">
        <v>2810</v>
      </c>
      <c r="BI141" s="70"/>
    </row>
    <row r="142" spans="4:61">
      <c r="D142" s="67">
        <v>6</v>
      </c>
      <c r="E142" s="68" t="s">
        <v>19</v>
      </c>
      <c r="F142" s="68"/>
      <c r="G142" s="69">
        <f t="shared" si="291"/>
        <v>0</v>
      </c>
      <c r="H142" s="69">
        <f t="shared" si="291"/>
        <v>10000</v>
      </c>
      <c r="I142" s="69">
        <f t="shared" si="291"/>
        <v>0</v>
      </c>
      <c r="J142" s="69">
        <f t="shared" si="291"/>
        <v>74100</v>
      </c>
      <c r="K142" s="69">
        <f t="shared" si="291"/>
        <v>0</v>
      </c>
      <c r="L142" s="69">
        <f t="shared" si="292"/>
        <v>84100</v>
      </c>
      <c r="M142" s="69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>
        <v>10000</v>
      </c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0"/>
      <c r="AU142" s="70"/>
      <c r="AV142" s="70">
        <v>49400</v>
      </c>
      <c r="AW142" s="70">
        <v>10000</v>
      </c>
      <c r="AX142" s="70">
        <v>10000</v>
      </c>
      <c r="AY142" s="70">
        <v>4700</v>
      </c>
      <c r="AZ142" s="70"/>
      <c r="BA142" s="70"/>
      <c r="BB142" s="70"/>
      <c r="BC142" s="70"/>
      <c r="BD142" s="70"/>
      <c r="BE142" s="70"/>
      <c r="BF142" s="70"/>
      <c r="BG142" s="70"/>
      <c r="BH142" s="70"/>
      <c r="BI142" s="70"/>
    </row>
    <row r="143" spans="4:61">
      <c r="D143" s="67">
        <v>7</v>
      </c>
      <c r="E143" s="68" t="s">
        <v>20</v>
      </c>
      <c r="F143" s="71"/>
      <c r="G143" s="69">
        <f t="shared" si="291"/>
        <v>0</v>
      </c>
      <c r="H143" s="69">
        <f t="shared" si="291"/>
        <v>10000</v>
      </c>
      <c r="I143" s="69">
        <f t="shared" si="291"/>
        <v>40000</v>
      </c>
      <c r="J143" s="69">
        <f t="shared" si="291"/>
        <v>51856</v>
      </c>
      <c r="K143" s="69">
        <f t="shared" si="291"/>
        <v>0</v>
      </c>
      <c r="L143" s="69">
        <f t="shared" si="292"/>
        <v>101856</v>
      </c>
      <c r="M143" s="69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>
        <v>10000</v>
      </c>
      <c r="AH143" s="70"/>
      <c r="AI143" s="70"/>
      <c r="AJ143" s="70"/>
      <c r="AK143" s="70">
        <v>10000</v>
      </c>
      <c r="AL143" s="70"/>
      <c r="AM143" s="70">
        <v>10000</v>
      </c>
      <c r="AN143" s="70"/>
      <c r="AO143" s="70">
        <v>10000</v>
      </c>
      <c r="AP143" s="70"/>
      <c r="AQ143" s="70">
        <v>10000</v>
      </c>
      <c r="AR143" s="70"/>
      <c r="AS143" s="70"/>
      <c r="AT143" s="70">
        <v>10000</v>
      </c>
      <c r="AU143" s="70"/>
      <c r="AV143" s="70">
        <v>10000</v>
      </c>
      <c r="AW143" s="70"/>
      <c r="AX143" s="70">
        <v>10000</v>
      </c>
      <c r="AY143" s="70"/>
      <c r="AZ143" s="70">
        <v>10000</v>
      </c>
      <c r="BA143" s="70"/>
      <c r="BB143" s="70">
        <v>10000</v>
      </c>
      <c r="BC143" s="70"/>
      <c r="BD143" s="70">
        <v>1856</v>
      </c>
      <c r="BE143" s="70"/>
      <c r="BF143" s="70"/>
      <c r="BG143" s="70"/>
      <c r="BH143" s="70"/>
      <c r="BI143" s="70"/>
    </row>
    <row r="144" spans="4:61">
      <c r="D144" s="67">
        <v>8</v>
      </c>
      <c r="E144" s="68" t="s">
        <v>21</v>
      </c>
      <c r="F144" s="71"/>
      <c r="G144" s="69">
        <f t="shared" si="291"/>
        <v>0</v>
      </c>
      <c r="H144" s="69">
        <f t="shared" si="291"/>
        <v>0</v>
      </c>
      <c r="I144" s="69">
        <f t="shared" si="291"/>
        <v>0</v>
      </c>
      <c r="J144" s="69">
        <f t="shared" si="291"/>
        <v>41.16</v>
      </c>
      <c r="K144" s="69">
        <f t="shared" si="291"/>
        <v>0</v>
      </c>
      <c r="L144" s="69">
        <f t="shared" si="292"/>
        <v>41.16</v>
      </c>
      <c r="M144" s="69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>
        <f>14.7*2.8</f>
        <v>41.16</v>
      </c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</row>
    <row r="145" spans="4:61">
      <c r="D145" s="67">
        <v>9</v>
      </c>
      <c r="E145" s="68" t="s">
        <v>22</v>
      </c>
      <c r="F145" s="68"/>
      <c r="G145" s="69">
        <f t="shared" si="291"/>
        <v>0</v>
      </c>
      <c r="H145" s="69">
        <f t="shared" si="291"/>
        <v>43617.873999999996</v>
      </c>
      <c r="I145" s="69">
        <f t="shared" si="291"/>
        <v>7927.9999999999991</v>
      </c>
      <c r="J145" s="69">
        <f t="shared" si="291"/>
        <v>255500.642712</v>
      </c>
      <c r="K145" s="69">
        <f t="shared" si="291"/>
        <v>1547.942</v>
      </c>
      <c r="L145" s="69">
        <f t="shared" si="292"/>
        <v>308594.45871199999</v>
      </c>
      <c r="M145" s="69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>
        <f>SUM(Z137:Z144)*0.1982</f>
        <v>2937.3239999999996</v>
      </c>
      <c r="AA145" s="70">
        <f t="shared" ref="AA145:BH145" si="293">SUM(AA137:AA144)*0.1982</f>
        <v>1981.9999999999998</v>
      </c>
      <c r="AB145" s="70">
        <f t="shared" si="293"/>
        <v>19820</v>
      </c>
      <c r="AC145" s="70">
        <f t="shared" si="293"/>
        <v>0</v>
      </c>
      <c r="AD145" s="70">
        <f t="shared" si="293"/>
        <v>16896.55</v>
      </c>
      <c r="AE145" s="70">
        <f t="shared" si="293"/>
        <v>0</v>
      </c>
      <c r="AF145" s="70">
        <f t="shared" si="293"/>
        <v>0</v>
      </c>
      <c r="AG145" s="70">
        <f t="shared" si="293"/>
        <v>1981.9999999999998</v>
      </c>
      <c r="AH145" s="70">
        <f t="shared" si="293"/>
        <v>0</v>
      </c>
      <c r="AI145" s="70">
        <f t="shared" si="293"/>
        <v>0</v>
      </c>
      <c r="AJ145" s="70">
        <f t="shared" si="293"/>
        <v>0</v>
      </c>
      <c r="AK145" s="70">
        <f t="shared" si="293"/>
        <v>1981.9999999999998</v>
      </c>
      <c r="AL145" s="70">
        <f t="shared" si="293"/>
        <v>0</v>
      </c>
      <c r="AM145" s="70">
        <f t="shared" si="293"/>
        <v>1981.9999999999998</v>
      </c>
      <c r="AN145" s="70">
        <f t="shared" si="293"/>
        <v>0</v>
      </c>
      <c r="AO145" s="70">
        <f t="shared" si="293"/>
        <v>1981.9999999999998</v>
      </c>
      <c r="AP145" s="70">
        <f t="shared" si="293"/>
        <v>0</v>
      </c>
      <c r="AQ145" s="70">
        <f t="shared" si="293"/>
        <v>1981.9999999999998</v>
      </c>
      <c r="AR145" s="70">
        <f t="shared" si="293"/>
        <v>0</v>
      </c>
      <c r="AS145" s="70">
        <f t="shared" si="293"/>
        <v>0</v>
      </c>
      <c r="AT145" s="70">
        <f t="shared" si="293"/>
        <v>1981.9999999999998</v>
      </c>
      <c r="AU145" s="70">
        <f t="shared" si="293"/>
        <v>38953.831599999998</v>
      </c>
      <c r="AV145" s="70">
        <f t="shared" si="293"/>
        <v>50237.753999999994</v>
      </c>
      <c r="AW145" s="70">
        <f t="shared" si="293"/>
        <v>73334</v>
      </c>
      <c r="AX145" s="70">
        <f t="shared" si="293"/>
        <v>75316</v>
      </c>
      <c r="AY145" s="70">
        <f t="shared" si="293"/>
        <v>6885.6979120000005</v>
      </c>
      <c r="AZ145" s="70">
        <f t="shared" si="293"/>
        <v>2973</v>
      </c>
      <c r="BA145" s="70">
        <f t="shared" si="293"/>
        <v>990.99999999999989</v>
      </c>
      <c r="BB145" s="70">
        <f t="shared" si="293"/>
        <v>2973</v>
      </c>
      <c r="BC145" s="70">
        <f t="shared" si="293"/>
        <v>495.49999999999994</v>
      </c>
      <c r="BD145" s="70">
        <f t="shared" si="293"/>
        <v>863.35919999999999</v>
      </c>
      <c r="BE145" s="70">
        <f t="shared" si="293"/>
        <v>495.49999999999994</v>
      </c>
      <c r="BF145" s="70">
        <f t="shared" si="293"/>
        <v>495.49999999999994</v>
      </c>
      <c r="BG145" s="70">
        <f t="shared" si="293"/>
        <v>495.49999999999994</v>
      </c>
      <c r="BH145" s="70">
        <f t="shared" si="293"/>
        <v>556.94200000000001</v>
      </c>
      <c r="BI145" s="70"/>
    </row>
    <row r="146" spans="4:61">
      <c r="D146" s="67">
        <v>10</v>
      </c>
      <c r="E146" s="68" t="s">
        <v>23</v>
      </c>
      <c r="F146" s="68"/>
      <c r="G146" s="69">
        <f t="shared" si="291"/>
        <v>0</v>
      </c>
      <c r="H146" s="69">
        <f t="shared" si="291"/>
        <v>0</v>
      </c>
      <c r="I146" s="69">
        <f t="shared" si="291"/>
        <v>0</v>
      </c>
      <c r="J146" s="69">
        <f t="shared" si="291"/>
        <v>0</v>
      </c>
      <c r="K146" s="69">
        <f t="shared" si="291"/>
        <v>0</v>
      </c>
      <c r="L146" s="69">
        <f t="shared" si="292"/>
        <v>0</v>
      </c>
      <c r="M146" s="69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  <c r="AO146" s="70"/>
      <c r="AP146" s="70"/>
      <c r="AQ146" s="70"/>
      <c r="AR146" s="70"/>
      <c r="AS146" s="70"/>
      <c r="AT146" s="70"/>
      <c r="AU146" s="70"/>
      <c r="AV146" s="70"/>
      <c r="AW146" s="70"/>
      <c r="AX146" s="70"/>
      <c r="AY146" s="70"/>
      <c r="AZ146" s="70"/>
      <c r="BA146" s="70"/>
      <c r="BB146" s="70"/>
      <c r="BC146" s="70"/>
      <c r="BD146" s="70"/>
      <c r="BE146" s="70"/>
      <c r="BF146" s="70"/>
      <c r="BG146" s="70"/>
      <c r="BH146" s="70"/>
      <c r="BI146" s="70"/>
    </row>
    <row r="147" spans="4:61">
      <c r="D147" s="67"/>
      <c r="E147" s="68"/>
      <c r="F147" s="68"/>
      <c r="G147" s="69"/>
      <c r="H147" s="69"/>
      <c r="I147" s="69"/>
      <c r="J147" s="69"/>
      <c r="K147" s="69"/>
      <c r="L147" s="69"/>
      <c r="M147" s="69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0"/>
      <c r="AT147" s="70"/>
      <c r="AU147" s="70"/>
      <c r="AV147" s="70"/>
      <c r="AW147" s="70"/>
      <c r="AX147" s="70"/>
      <c r="AY147" s="70"/>
      <c r="AZ147" s="70"/>
      <c r="BA147" s="70"/>
      <c r="BB147" s="70"/>
      <c r="BC147" s="70"/>
      <c r="BD147" s="70"/>
      <c r="BE147" s="70"/>
      <c r="BF147" s="70"/>
      <c r="BG147" s="70"/>
      <c r="BH147" s="70"/>
      <c r="BI147" s="70"/>
    </row>
    <row r="148" spans="4:61">
      <c r="D148" s="72">
        <v>11</v>
      </c>
      <c r="E148" s="73" t="s">
        <v>51</v>
      </c>
      <c r="F148" s="72"/>
      <c r="G148" s="74">
        <f t="shared" ref="G148:BI148" si="294">SUM(G137:G146)</f>
        <v>0</v>
      </c>
      <c r="H148" s="74">
        <f t="shared" si="294"/>
        <v>263687.87400000001</v>
      </c>
      <c r="I148" s="74">
        <f t="shared" si="294"/>
        <v>47928</v>
      </c>
      <c r="J148" s="74">
        <f t="shared" si="294"/>
        <v>1544605.802712</v>
      </c>
      <c r="K148" s="74">
        <f t="shared" si="294"/>
        <v>9357.9419999999991</v>
      </c>
      <c r="L148" s="74"/>
      <c r="M148" s="74"/>
      <c r="N148" s="74">
        <f t="shared" si="294"/>
        <v>0</v>
      </c>
      <c r="O148" s="74">
        <f t="shared" si="294"/>
        <v>0</v>
      </c>
      <c r="P148" s="74">
        <f t="shared" si="294"/>
        <v>0</v>
      </c>
      <c r="Q148" s="74">
        <f t="shared" si="294"/>
        <v>0</v>
      </c>
      <c r="R148" s="74">
        <f t="shared" si="294"/>
        <v>0</v>
      </c>
      <c r="S148" s="74">
        <f t="shared" si="294"/>
        <v>0</v>
      </c>
      <c r="T148" s="74">
        <f t="shared" si="294"/>
        <v>0</v>
      </c>
      <c r="U148" s="74">
        <f t="shared" si="294"/>
        <v>0</v>
      </c>
      <c r="V148" s="74">
        <f t="shared" si="294"/>
        <v>0</v>
      </c>
      <c r="W148" s="74">
        <f t="shared" si="294"/>
        <v>0</v>
      </c>
      <c r="X148" s="74">
        <f t="shared" si="294"/>
        <v>0</v>
      </c>
      <c r="Y148" s="74">
        <f t="shared" si="294"/>
        <v>0</v>
      </c>
      <c r="Z148" s="74">
        <f t="shared" si="294"/>
        <v>17757.324000000001</v>
      </c>
      <c r="AA148" s="74">
        <f t="shared" si="294"/>
        <v>11982</v>
      </c>
      <c r="AB148" s="74">
        <f t="shared" si="294"/>
        <v>119820</v>
      </c>
      <c r="AC148" s="74">
        <f t="shared" si="294"/>
        <v>0</v>
      </c>
      <c r="AD148" s="74">
        <f t="shared" si="294"/>
        <v>102146.55</v>
      </c>
      <c r="AE148" s="74">
        <f t="shared" si="294"/>
        <v>0</v>
      </c>
      <c r="AF148" s="74">
        <f t="shared" si="294"/>
        <v>0</v>
      </c>
      <c r="AG148" s="74">
        <f t="shared" si="294"/>
        <v>11982</v>
      </c>
      <c r="AH148" s="74">
        <f t="shared" si="294"/>
        <v>0</v>
      </c>
      <c r="AI148" s="74">
        <f t="shared" si="294"/>
        <v>0</v>
      </c>
      <c r="AJ148" s="74">
        <f t="shared" si="294"/>
        <v>0</v>
      </c>
      <c r="AK148" s="74">
        <f t="shared" si="294"/>
        <v>11982</v>
      </c>
      <c r="AL148" s="74">
        <f t="shared" si="294"/>
        <v>0</v>
      </c>
      <c r="AM148" s="74">
        <f t="shared" si="294"/>
        <v>11982</v>
      </c>
      <c r="AN148" s="74">
        <f t="shared" si="294"/>
        <v>0</v>
      </c>
      <c r="AO148" s="74">
        <f t="shared" si="294"/>
        <v>11982</v>
      </c>
      <c r="AP148" s="74">
        <f t="shared" si="294"/>
        <v>0</v>
      </c>
      <c r="AQ148" s="74">
        <f t="shared" si="294"/>
        <v>11982</v>
      </c>
      <c r="AR148" s="74">
        <f t="shared" si="294"/>
        <v>0</v>
      </c>
      <c r="AS148" s="74">
        <f t="shared" si="294"/>
        <v>0</v>
      </c>
      <c r="AT148" s="74">
        <f t="shared" si="294"/>
        <v>11982</v>
      </c>
      <c r="AU148" s="74">
        <f t="shared" si="294"/>
        <v>235491.8316</v>
      </c>
      <c r="AV148" s="74">
        <f t="shared" si="294"/>
        <v>303707.75400000002</v>
      </c>
      <c r="AW148" s="74">
        <f t="shared" si="294"/>
        <v>443334</v>
      </c>
      <c r="AX148" s="74">
        <f t="shared" si="294"/>
        <v>455316</v>
      </c>
      <c r="AY148" s="74">
        <f t="shared" si="294"/>
        <v>41626.857912000007</v>
      </c>
      <c r="AZ148" s="74">
        <f t="shared" si="294"/>
        <v>17973</v>
      </c>
      <c r="BA148" s="74">
        <f t="shared" si="294"/>
        <v>5991</v>
      </c>
      <c r="BB148" s="74">
        <f t="shared" si="294"/>
        <v>17973</v>
      </c>
      <c r="BC148" s="74">
        <f t="shared" si="294"/>
        <v>2995.5</v>
      </c>
      <c r="BD148" s="74">
        <f t="shared" si="294"/>
        <v>5219.3591999999999</v>
      </c>
      <c r="BE148" s="74">
        <f t="shared" si="294"/>
        <v>2995.5</v>
      </c>
      <c r="BF148" s="74">
        <f t="shared" si="294"/>
        <v>2995.5</v>
      </c>
      <c r="BG148" s="74">
        <f t="shared" si="294"/>
        <v>2995.5</v>
      </c>
      <c r="BH148" s="74">
        <f t="shared" si="294"/>
        <v>3366.942</v>
      </c>
      <c r="BI148" s="74">
        <f t="shared" si="294"/>
        <v>0</v>
      </c>
    </row>
    <row r="149" spans="4:61">
      <c r="D149" s="71">
        <v>12</v>
      </c>
      <c r="E149" s="68" t="s">
        <v>52</v>
      </c>
      <c r="F149" s="71"/>
      <c r="G149" s="69">
        <f>+G148</f>
        <v>0</v>
      </c>
      <c r="H149" s="69">
        <f>H148+G149</f>
        <v>263687.87400000001</v>
      </c>
      <c r="I149" s="69">
        <f>I148+H149</f>
        <v>311615.87400000001</v>
      </c>
      <c r="J149" s="69">
        <f>J148+I149</f>
        <v>1856221.676712</v>
      </c>
      <c r="K149" s="69">
        <f>K148+J149</f>
        <v>1865579.6187120001</v>
      </c>
      <c r="L149" s="69">
        <f>L148+K149</f>
        <v>1865579.6187120001</v>
      </c>
      <c r="M149" s="69"/>
      <c r="N149" s="70">
        <f>N148</f>
        <v>0</v>
      </c>
      <c r="O149" s="70">
        <f>O148+N149</f>
        <v>0</v>
      </c>
      <c r="P149" s="70">
        <f t="shared" ref="P149" si="295">P148+O149</f>
        <v>0</v>
      </c>
      <c r="Q149" s="70">
        <f t="shared" ref="Q149" si="296">Q148+P149</f>
        <v>0</v>
      </c>
      <c r="R149" s="70">
        <f t="shared" ref="R149" si="297">R148+Q149</f>
        <v>0</v>
      </c>
      <c r="S149" s="70">
        <f>S148+R149</f>
        <v>0</v>
      </c>
      <c r="T149" s="70">
        <f t="shared" ref="T149" si="298">T148+S149</f>
        <v>0</v>
      </c>
      <c r="U149" s="70">
        <f t="shared" ref="U149" si="299">U148+T149</f>
        <v>0</v>
      </c>
      <c r="V149" s="70">
        <f t="shared" ref="V149" si="300">V148+U149</f>
        <v>0</v>
      </c>
      <c r="W149" s="70">
        <f t="shared" ref="W149" si="301">W148+V149</f>
        <v>0</v>
      </c>
      <c r="X149" s="70">
        <f t="shared" ref="X149" si="302">X148+W149</f>
        <v>0</v>
      </c>
      <c r="Y149" s="70">
        <f t="shared" ref="Y149" si="303">Y148+X149</f>
        <v>0</v>
      </c>
      <c r="Z149" s="70">
        <f t="shared" ref="Z149" si="304">Z148+Y149</f>
        <v>17757.324000000001</v>
      </c>
      <c r="AA149" s="70">
        <f t="shared" ref="AA149" si="305">AA148+Z149</f>
        <v>29739.324000000001</v>
      </c>
      <c r="AB149" s="70">
        <f t="shared" ref="AB149" si="306">AB148+AA149</f>
        <v>149559.32399999999</v>
      </c>
      <c r="AC149" s="70">
        <f t="shared" ref="AC149" si="307">AC148+AB149</f>
        <v>149559.32399999999</v>
      </c>
      <c r="AD149" s="70">
        <f t="shared" ref="AD149" si="308">AD148+AC149</f>
        <v>251705.87400000001</v>
      </c>
      <c r="AE149" s="70">
        <f t="shared" ref="AE149" si="309">AE148+AD149</f>
        <v>251705.87400000001</v>
      </c>
      <c r="AF149" s="70">
        <f t="shared" ref="AF149" si="310">AF148+AE149</f>
        <v>251705.87400000001</v>
      </c>
      <c r="AG149" s="70">
        <f t="shared" ref="AG149" si="311">AG148+AF149</f>
        <v>263687.87400000001</v>
      </c>
      <c r="AH149" s="70">
        <f t="shared" ref="AH149" si="312">AH148+AG149</f>
        <v>263687.87400000001</v>
      </c>
      <c r="AI149" s="70">
        <f t="shared" ref="AI149" si="313">AI148+AH149</f>
        <v>263687.87400000001</v>
      </c>
      <c r="AJ149" s="70">
        <f t="shared" ref="AJ149" si="314">AJ148+AI149</f>
        <v>263687.87400000001</v>
      </c>
      <c r="AK149" s="70">
        <f t="shared" ref="AK149" si="315">AK148+AJ149</f>
        <v>275669.87400000001</v>
      </c>
      <c r="AL149" s="70">
        <f t="shared" ref="AL149" si="316">AL148+AK149</f>
        <v>275669.87400000001</v>
      </c>
      <c r="AM149" s="70">
        <f t="shared" ref="AM149" si="317">AM148+AL149</f>
        <v>287651.87400000001</v>
      </c>
      <c r="AN149" s="70">
        <f t="shared" ref="AN149" si="318">AN148+AM149</f>
        <v>287651.87400000001</v>
      </c>
      <c r="AO149" s="70">
        <f t="shared" ref="AO149" si="319">AO148+AN149</f>
        <v>299633.87400000001</v>
      </c>
      <c r="AP149" s="70">
        <f t="shared" ref="AP149" si="320">AP148+AO149</f>
        <v>299633.87400000001</v>
      </c>
      <c r="AQ149" s="70">
        <f t="shared" ref="AQ149" si="321">AQ148+AP149</f>
        <v>311615.87400000001</v>
      </c>
      <c r="AR149" s="70">
        <f t="shared" ref="AR149" si="322">AR148+AQ149</f>
        <v>311615.87400000001</v>
      </c>
      <c r="AS149" s="70">
        <f t="shared" ref="AS149" si="323">AS148+AR149</f>
        <v>311615.87400000001</v>
      </c>
      <c r="AT149" s="70">
        <f t="shared" ref="AT149" si="324">AT148+AS149</f>
        <v>323597.87400000001</v>
      </c>
      <c r="AU149" s="70">
        <f t="shared" ref="AU149" si="325">AU148+AT149</f>
        <v>559089.70559999999</v>
      </c>
      <c r="AV149" s="70">
        <f t="shared" ref="AV149" si="326">AV148+AU149</f>
        <v>862797.45959999994</v>
      </c>
      <c r="AW149" s="70">
        <f t="shared" ref="AW149" si="327">AW148+AV149</f>
        <v>1306131.4595999999</v>
      </c>
      <c r="AX149" s="70">
        <f t="shared" ref="AX149" si="328">AX148+AW149</f>
        <v>1761447.4595999999</v>
      </c>
      <c r="AY149" s="70">
        <f t="shared" ref="AY149" si="329">AY148+AX149</f>
        <v>1803074.317512</v>
      </c>
      <c r="AZ149" s="70">
        <f t="shared" ref="AZ149" si="330">AZ148+AY149</f>
        <v>1821047.317512</v>
      </c>
      <c r="BA149" s="70">
        <f t="shared" ref="BA149" si="331">BA148+AZ149</f>
        <v>1827038.317512</v>
      </c>
      <c r="BB149" s="70">
        <f t="shared" ref="BB149" si="332">BB148+BA149</f>
        <v>1845011.317512</v>
      </c>
      <c r="BC149" s="70">
        <f t="shared" ref="BC149" si="333">BC148+BB149</f>
        <v>1848006.817512</v>
      </c>
      <c r="BD149" s="70">
        <f t="shared" ref="BD149" si="334">BD148+BC149</f>
        <v>1853226.176712</v>
      </c>
      <c r="BE149" s="70">
        <f t="shared" ref="BE149" si="335">BE148+BD149</f>
        <v>1856221.676712</v>
      </c>
      <c r="BF149" s="70">
        <f t="shared" ref="BF149" si="336">BF148+BE149</f>
        <v>1859217.176712</v>
      </c>
      <c r="BG149" s="70">
        <f t="shared" ref="BG149" si="337">BG148+BF149</f>
        <v>1862212.676712</v>
      </c>
      <c r="BH149" s="70">
        <f t="shared" ref="BH149" si="338">BH148+BG149</f>
        <v>1865579.6187120001</v>
      </c>
      <c r="BI149" s="70">
        <f t="shared" ref="BI149" si="339">BI148+BH149</f>
        <v>1865579.6187120001</v>
      </c>
    </row>
    <row r="150" spans="4:61">
      <c r="D150" s="71"/>
      <c r="E150" s="68"/>
      <c r="F150" s="71"/>
      <c r="G150" s="69"/>
      <c r="H150" s="69"/>
      <c r="I150" s="69"/>
      <c r="J150" s="69"/>
      <c r="K150" s="69"/>
      <c r="L150" s="69"/>
      <c r="M150" s="69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70"/>
      <c r="AY150" s="70"/>
      <c r="AZ150" s="70"/>
      <c r="BA150" s="70"/>
      <c r="BB150" s="70"/>
      <c r="BC150" s="70"/>
      <c r="BD150" s="70"/>
      <c r="BE150" s="70"/>
      <c r="BF150" s="70"/>
      <c r="BG150" s="70"/>
      <c r="BH150" s="70"/>
      <c r="BI150" s="70"/>
    </row>
    <row r="151" spans="4:61">
      <c r="D151" s="71">
        <v>13</v>
      </c>
      <c r="E151" s="68" t="s">
        <v>53</v>
      </c>
      <c r="F151" s="71"/>
      <c r="G151" s="69"/>
      <c r="H151" s="69"/>
      <c r="I151" s="69"/>
      <c r="J151" s="69"/>
      <c r="K151" s="69"/>
      <c r="L151" s="69"/>
      <c r="M151" s="69"/>
      <c r="N151" s="92">
        <f>N148*0.5+M149+M157</f>
        <v>0</v>
      </c>
      <c r="O151" s="92">
        <f>O148*0.5+N149+N157</f>
        <v>0</v>
      </c>
      <c r="P151" s="92">
        <f t="shared" ref="P151" si="340">P148*0.5+O149+O157</f>
        <v>0</v>
      </c>
      <c r="Q151" s="92">
        <f t="shared" ref="Q151" si="341">Q148*0.5+P149+P157</f>
        <v>0</v>
      </c>
      <c r="R151" s="92">
        <f t="shared" ref="R151" si="342">R148*0.5+Q149+Q157</f>
        <v>0</v>
      </c>
      <c r="S151" s="92">
        <f t="shared" ref="S151" si="343">S148*0.5+R149+R157</f>
        <v>0</v>
      </c>
      <c r="T151" s="92">
        <f t="shared" ref="T151" si="344">T148*0.5+S149+S157</f>
        <v>0</v>
      </c>
      <c r="U151" s="92">
        <f t="shared" ref="U151" si="345">U148*0.5+T149+T157</f>
        <v>0</v>
      </c>
      <c r="V151" s="92">
        <f t="shared" ref="V151" si="346">V148*0.5+U149+U157</f>
        <v>0</v>
      </c>
      <c r="W151" s="92">
        <f t="shared" ref="W151" si="347">W148*0.5+V149+V157</f>
        <v>0</v>
      </c>
      <c r="X151" s="92">
        <f t="shared" ref="X151" si="348">X148*0.5+W149+W157</f>
        <v>0</v>
      </c>
      <c r="Y151" s="92">
        <f t="shared" ref="Y151" si="349">Y148*0.5+X149+X157</f>
        <v>0</v>
      </c>
      <c r="Z151" s="92">
        <f t="shared" ref="Z151" si="350">Z148*0.5+Y149+Y157</f>
        <v>8878.6620000000003</v>
      </c>
      <c r="AA151" s="92">
        <f t="shared" ref="AA151" si="351">AA148*0.5+Z149+Z157</f>
        <v>23800.29154363789</v>
      </c>
      <c r="AB151" s="92">
        <f t="shared" ref="AB151" si="352">AB148*0.5+AA149+AA157</f>
        <v>89840.596620167256</v>
      </c>
      <c r="AC151" s="92">
        <f t="shared" ref="AC151" si="353">AC148*0.5+AB149+AB157</f>
        <v>150276.44106894935</v>
      </c>
      <c r="AD151" s="92">
        <f t="shared" ref="AD151" si="354">AD148*0.5+AC149+AC157</f>
        <v>202229.2965180077</v>
      </c>
      <c r="AE151" s="92">
        <f t="shared" ref="AE151" si="355">AE148*0.5+AD149+AD157</f>
        <v>254486.23633052778</v>
      </c>
      <c r="AF151" s="92">
        <f t="shared" ref="AF151" si="356">AF148*0.5+AE149+AE157</f>
        <v>255975.76533746024</v>
      </c>
      <c r="AG151" s="92">
        <f t="shared" ref="AG151" si="357">AG148*0.5+AF149+AF157</f>
        <v>263465.01268096949</v>
      </c>
      <c r="AH151" s="92">
        <f t="shared" ref="AH151" si="358">AH148*0.5+AG149+AG157</f>
        <v>270998.09520912013</v>
      </c>
      <c r="AI151" s="92">
        <f t="shared" ref="AI151" si="359">AI148*0.5+AH149+AH157</f>
        <v>272584.26949287648</v>
      </c>
      <c r="AJ151" s="92">
        <f t="shared" ref="AJ151" si="360">AJ148*0.5+AI149+AI157</f>
        <v>274179.7277860149</v>
      </c>
      <c r="AK151" s="92">
        <f t="shared" ref="AK151" si="361">AK148*0.5+AJ149+AJ157</f>
        <v>281775.52442861086</v>
      </c>
      <c r="AL151" s="92">
        <f t="shared" ref="AL151" si="362">AL148*0.5+AK149+AK157</f>
        <v>289415.77989771566</v>
      </c>
      <c r="AM151" s="92">
        <f t="shared" ref="AM151" si="363">AM148*0.5+AL149+AL157</f>
        <v>297100.75441452104</v>
      </c>
      <c r="AN151" s="92">
        <f t="shared" ref="AN151" si="364">AN148*0.5+AM149+AM157</f>
        <v>304830.70972331491</v>
      </c>
      <c r="AO151" s="92">
        <f t="shared" ref="AO151" si="365">AO148*0.5+AN149+AN157</f>
        <v>312605.90910039615</v>
      </c>
      <c r="AP151" s="92">
        <f t="shared" ref="AP151" si="366">AP148*0.5+AO149+AO157</f>
        <v>320426.61736304167</v>
      </c>
      <c r="AQ151" s="92">
        <f t="shared" ref="AQ151" si="367">AQ148*0.5+AP149+AP157</f>
        <v>328293.10087852576</v>
      </c>
      <c r="AR151" s="92">
        <f t="shared" ref="AR151" si="368">AR148*0.5+AQ149+AQ157</f>
        <v>336205.62757319241</v>
      </c>
      <c r="AS151" s="92">
        <f t="shared" ref="AS151" si="369">AS148*0.5+AR149+AR157</f>
        <v>338173.46694158076</v>
      </c>
      <c r="AT151" s="92">
        <f t="shared" ref="AT151" si="370">AT148*0.5+AS149+AS157</f>
        <v>346143.82423668483</v>
      </c>
      <c r="AU151" s="92">
        <f t="shared" ref="AU151" si="371">AU148*0.5+AT149+AT157</f>
        <v>471906.74849280191</v>
      </c>
      <c r="AV151" s="92">
        <f t="shared" ref="AV151" si="372">AV148*0.5+AU149+AU157</f>
        <v>744268.65055490844</v>
      </c>
      <c r="AW151" s="92">
        <f t="shared" ref="AW151" si="373">AW148*0.5+AV149+AV157</f>
        <v>1122145.7935751742</v>
      </c>
      <c r="AX151" s="92">
        <f t="shared" ref="AX151" si="374">AX148*0.5+AW149+AW157</f>
        <v>1578038.8057931967</v>
      </c>
      <c r="AY151" s="92">
        <f t="shared" ref="AY151" si="375">AY148*0.5+AX149+AX157</f>
        <v>1835746.6265053351</v>
      </c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</row>
    <row r="152" spans="4:61">
      <c r="D152" s="71"/>
      <c r="E152" s="68"/>
      <c r="F152" s="71"/>
      <c r="G152" s="48"/>
      <c r="H152" s="48"/>
      <c r="I152" s="48"/>
      <c r="J152" s="48"/>
      <c r="K152" s="48"/>
      <c r="L152" s="48"/>
      <c r="M152" s="48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</row>
    <row r="153" spans="4:61">
      <c r="D153" s="71">
        <v>14</v>
      </c>
      <c r="E153" s="76" t="s">
        <v>54</v>
      </c>
      <c r="F153" s="77"/>
      <c r="G153" s="78">
        <f>'Exhibit K (2)'!$F$14</f>
        <v>7.1272806691578608E-2</v>
      </c>
      <c r="H153" s="78">
        <f>'Exhibit K (2)'!$F$14</f>
        <v>7.1272806691578608E-2</v>
      </c>
      <c r="I153" s="78">
        <f>'Exhibit K (2)'!$F$14</f>
        <v>7.1272806691578608E-2</v>
      </c>
      <c r="J153" s="78">
        <f>'Exhibit K (2)'!$F$14</f>
        <v>7.1272806691578608E-2</v>
      </c>
      <c r="K153" s="78">
        <f>'Exhibit K (2)'!$F$14</f>
        <v>7.1272806691578608E-2</v>
      </c>
      <c r="L153" s="78">
        <f>'Exhibit K (2)'!$F$14</f>
        <v>7.1272806691578608E-2</v>
      </c>
      <c r="M153" s="78"/>
      <c r="N153" s="79">
        <f>'Exhibit K (2)'!$F$14</f>
        <v>7.1272806691578608E-2</v>
      </c>
      <c r="O153" s="79">
        <f>'Exhibit K (2)'!$F$14</f>
        <v>7.1272806691578608E-2</v>
      </c>
      <c r="P153" s="79">
        <f>'Exhibit K (2)'!$F$14</f>
        <v>7.1272806691578608E-2</v>
      </c>
      <c r="Q153" s="79">
        <f>'Exhibit K (2)'!$F$14</f>
        <v>7.1272806691578608E-2</v>
      </c>
      <c r="R153" s="79">
        <f>'Exhibit K (2)'!$F$14</f>
        <v>7.1272806691578608E-2</v>
      </c>
      <c r="S153" s="79">
        <f>'Exhibit K (2)'!$F$14</f>
        <v>7.1272806691578608E-2</v>
      </c>
      <c r="T153" s="79">
        <f>'Exhibit K (2)'!$F$14</f>
        <v>7.1272806691578608E-2</v>
      </c>
      <c r="U153" s="79">
        <f>'Exhibit K (2)'!$F$14</f>
        <v>7.1272806691578608E-2</v>
      </c>
      <c r="V153" s="79">
        <f>'Exhibit K (2)'!$F$14</f>
        <v>7.1272806691578608E-2</v>
      </c>
      <c r="W153" s="79">
        <f>'Exhibit K (2)'!$F$14</f>
        <v>7.1272806691578608E-2</v>
      </c>
      <c r="X153" s="79">
        <f>'Exhibit K (2)'!$F$14</f>
        <v>7.1272806691578608E-2</v>
      </c>
      <c r="Y153" s="79">
        <f>'Exhibit K (2)'!$F$14</f>
        <v>7.1272806691578608E-2</v>
      </c>
      <c r="Z153" s="79">
        <f>'Exhibit K (2)'!$F$14</f>
        <v>7.1272806691578608E-2</v>
      </c>
      <c r="AA153" s="79">
        <f>'Exhibit K (2)'!$F$14</f>
        <v>7.1272806691578608E-2</v>
      </c>
      <c r="AB153" s="79">
        <f>'Exhibit K (2)'!$F$14</f>
        <v>7.1272806691578608E-2</v>
      </c>
      <c r="AC153" s="79">
        <f>'Exhibit K (2)'!$F$14</f>
        <v>7.1272806691578608E-2</v>
      </c>
      <c r="AD153" s="79">
        <f>'Exhibit K (2)'!$F$14</f>
        <v>7.1272806691578608E-2</v>
      </c>
      <c r="AE153" s="79">
        <f>'Exhibit K (2)'!$F$14</f>
        <v>7.1272806691578608E-2</v>
      </c>
      <c r="AF153" s="79">
        <f>'Exhibit K (2)'!$F$14</f>
        <v>7.1272806691578608E-2</v>
      </c>
      <c r="AG153" s="79">
        <f>'Exhibit K (2)'!$F$14</f>
        <v>7.1272806691578608E-2</v>
      </c>
      <c r="AH153" s="79">
        <f>'Exhibit K (2)'!$F$14</f>
        <v>7.1272806691578608E-2</v>
      </c>
      <c r="AI153" s="79">
        <f>'Exhibit K (2)'!$F$14</f>
        <v>7.1272806691578608E-2</v>
      </c>
      <c r="AJ153" s="79">
        <f>'Exhibit K (2)'!$F$14</f>
        <v>7.1272806691578608E-2</v>
      </c>
      <c r="AK153" s="79">
        <f>'Exhibit K (2)'!$F$14</f>
        <v>7.1272806691578608E-2</v>
      </c>
      <c r="AL153" s="79">
        <f>'Exhibit K (2)'!$F$14</f>
        <v>7.1272806691578608E-2</v>
      </c>
      <c r="AM153" s="79">
        <f>'Exhibit K (2)'!$F$14</f>
        <v>7.1272806691578608E-2</v>
      </c>
      <c r="AN153" s="79">
        <f>'Exhibit K (2)'!$F$14</f>
        <v>7.1272806691578608E-2</v>
      </c>
      <c r="AO153" s="79">
        <f>'Exhibit K (2)'!$F$14</f>
        <v>7.1272806691578608E-2</v>
      </c>
      <c r="AP153" s="79">
        <f>'Exhibit K (2)'!$F$14</f>
        <v>7.1272806691578608E-2</v>
      </c>
      <c r="AQ153" s="79">
        <f>'Exhibit K (2)'!$F$14</f>
        <v>7.1272806691578608E-2</v>
      </c>
      <c r="AR153" s="79">
        <f>'Exhibit K (2)'!$F$14</f>
        <v>7.1272806691578608E-2</v>
      </c>
      <c r="AS153" s="79">
        <f>'Exhibit K (2)'!$F$14</f>
        <v>7.1272806691578608E-2</v>
      </c>
      <c r="AT153" s="79">
        <f>'Exhibit K (2)'!$F$14</f>
        <v>7.1272806691578608E-2</v>
      </c>
      <c r="AU153" s="79">
        <f>'Exhibit K (2)'!$F$14</f>
        <v>7.1272806691578608E-2</v>
      </c>
      <c r="AV153" s="79">
        <f>'Exhibit K (2)'!$F$14</f>
        <v>7.1272806691578608E-2</v>
      </c>
      <c r="AW153" s="79">
        <f>'Exhibit K (2)'!$F$14</f>
        <v>7.1272806691578608E-2</v>
      </c>
      <c r="AX153" s="79">
        <f>'Exhibit K (2)'!$F$14</f>
        <v>7.1272806691578608E-2</v>
      </c>
      <c r="AY153" s="79">
        <f>'Exhibit K (2)'!$F$14</f>
        <v>7.1272806691578608E-2</v>
      </c>
      <c r="AZ153" s="79">
        <f>'Exhibit K (2)'!$F$14</f>
        <v>7.1272806691578608E-2</v>
      </c>
      <c r="BA153" s="79">
        <f>'Exhibit K (2)'!$F$14</f>
        <v>7.1272806691578608E-2</v>
      </c>
      <c r="BB153" s="79">
        <f>'Exhibit K (2)'!$F$14</f>
        <v>7.1272806691578608E-2</v>
      </c>
      <c r="BC153" s="79">
        <f>'Exhibit K (2)'!$F$14</f>
        <v>7.1272806691578608E-2</v>
      </c>
      <c r="BD153" s="79">
        <f>'Exhibit K (2)'!$F$14</f>
        <v>7.1272806691578608E-2</v>
      </c>
      <c r="BE153" s="79">
        <f>'Exhibit K (2)'!$F$14</f>
        <v>7.1272806691578608E-2</v>
      </c>
      <c r="BF153" s="79">
        <f>'Exhibit K (2)'!$F$14</f>
        <v>7.1272806691578608E-2</v>
      </c>
      <c r="BG153" s="79">
        <f>'Exhibit K (2)'!$F$14</f>
        <v>7.1272806691578608E-2</v>
      </c>
      <c r="BH153" s="79">
        <f>'Exhibit K (2)'!$F$14</f>
        <v>7.1272806691578608E-2</v>
      </c>
      <c r="BI153" s="79">
        <f>'Exhibit K (2)'!$F$14</f>
        <v>7.1272806691578608E-2</v>
      </c>
    </row>
    <row r="154" spans="4:61">
      <c r="D154" s="71">
        <v>15</v>
      </c>
      <c r="E154" s="80" t="s">
        <v>55</v>
      </c>
      <c r="F154" s="81"/>
      <c r="G154" s="82">
        <f>'Exhibit K (2)'!$F$17</f>
        <v>5.8530827773248806E-3</v>
      </c>
      <c r="H154" s="82">
        <f>'Exhibit K (2)'!$F$17</f>
        <v>5.8530827773248806E-3</v>
      </c>
      <c r="I154" s="82">
        <f>'Exhibit K (2)'!$F$17</f>
        <v>5.8530827773248806E-3</v>
      </c>
      <c r="J154" s="82">
        <f>'Exhibit K (2)'!$F$17</f>
        <v>5.8530827773248806E-3</v>
      </c>
      <c r="K154" s="82">
        <f>'Exhibit K (2)'!$F$17</f>
        <v>5.8530827773248806E-3</v>
      </c>
      <c r="L154" s="82">
        <f>'Exhibit K (2)'!$F$17</f>
        <v>5.8530827773248806E-3</v>
      </c>
      <c r="M154" s="82"/>
      <c r="N154" s="83">
        <f>'Exhibit K (2)'!$F$17</f>
        <v>5.8530827773248806E-3</v>
      </c>
      <c r="O154" s="83">
        <f>'Exhibit K (2)'!$F$17</f>
        <v>5.8530827773248806E-3</v>
      </c>
      <c r="P154" s="83">
        <f>'Exhibit K (2)'!$F$17</f>
        <v>5.8530827773248806E-3</v>
      </c>
      <c r="Q154" s="83">
        <f>'Exhibit K (2)'!$F$17</f>
        <v>5.8530827773248806E-3</v>
      </c>
      <c r="R154" s="83">
        <f>'Exhibit K (2)'!$F$17</f>
        <v>5.8530827773248806E-3</v>
      </c>
      <c r="S154" s="83">
        <f>'Exhibit K (2)'!$F$17</f>
        <v>5.8530827773248806E-3</v>
      </c>
      <c r="T154" s="83">
        <f>'Exhibit K (2)'!$F$17</f>
        <v>5.8530827773248806E-3</v>
      </c>
      <c r="U154" s="83">
        <f>'Exhibit K (2)'!$F$17</f>
        <v>5.8530827773248806E-3</v>
      </c>
      <c r="V154" s="83">
        <f>'Exhibit K (2)'!$F$17</f>
        <v>5.8530827773248806E-3</v>
      </c>
      <c r="W154" s="83">
        <f>'Exhibit K (2)'!$F$17</f>
        <v>5.8530827773248806E-3</v>
      </c>
      <c r="X154" s="83">
        <f>'Exhibit K (2)'!$F$17</f>
        <v>5.8530827773248806E-3</v>
      </c>
      <c r="Y154" s="83">
        <f>'Exhibit K (2)'!$F$17</f>
        <v>5.8530827773248806E-3</v>
      </c>
      <c r="Z154" s="83">
        <f>'Exhibit K (2)'!$F$17</f>
        <v>5.8530827773248806E-3</v>
      </c>
      <c r="AA154" s="83">
        <f>'Exhibit K (2)'!$F$17</f>
        <v>5.8530827773248806E-3</v>
      </c>
      <c r="AB154" s="83">
        <f>'Exhibit K (2)'!$F$17</f>
        <v>5.8530827773248806E-3</v>
      </c>
      <c r="AC154" s="83">
        <f>'Exhibit K (2)'!$F$17</f>
        <v>5.8530827773248806E-3</v>
      </c>
      <c r="AD154" s="83">
        <f>'Exhibit K (2)'!$F$17</f>
        <v>5.8530827773248806E-3</v>
      </c>
      <c r="AE154" s="83">
        <f>'Exhibit K (2)'!$F$17</f>
        <v>5.8530827773248806E-3</v>
      </c>
      <c r="AF154" s="83">
        <f>'Exhibit K (2)'!$F$17</f>
        <v>5.8530827773248806E-3</v>
      </c>
      <c r="AG154" s="83">
        <f>'Exhibit K (2)'!$F$17</f>
        <v>5.8530827773248806E-3</v>
      </c>
      <c r="AH154" s="83">
        <f>'Exhibit K (2)'!$F$17</f>
        <v>5.8530827773248806E-3</v>
      </c>
      <c r="AI154" s="83">
        <f>'Exhibit K (2)'!$F$17</f>
        <v>5.8530827773248806E-3</v>
      </c>
      <c r="AJ154" s="83">
        <f>'Exhibit K (2)'!$F$17</f>
        <v>5.8530827773248806E-3</v>
      </c>
      <c r="AK154" s="83">
        <f>'Exhibit K (2)'!$F$17</f>
        <v>5.8530827773248806E-3</v>
      </c>
      <c r="AL154" s="83">
        <f>'Exhibit K (2)'!$F$17</f>
        <v>5.8530827773248806E-3</v>
      </c>
      <c r="AM154" s="83">
        <f>'Exhibit K (2)'!$F$17</f>
        <v>5.8530827773248806E-3</v>
      </c>
      <c r="AN154" s="83">
        <f>'Exhibit K (2)'!$F$17</f>
        <v>5.8530827773248806E-3</v>
      </c>
      <c r="AO154" s="83">
        <f>'Exhibit K (2)'!$F$17</f>
        <v>5.8530827773248806E-3</v>
      </c>
      <c r="AP154" s="83">
        <f>'Exhibit K (2)'!$F$17</f>
        <v>5.8530827773248806E-3</v>
      </c>
      <c r="AQ154" s="83">
        <f>'Exhibit K (2)'!$F$17</f>
        <v>5.8530827773248806E-3</v>
      </c>
      <c r="AR154" s="83">
        <f>'Exhibit K (2)'!$F$17</f>
        <v>5.8530827773248806E-3</v>
      </c>
      <c r="AS154" s="83">
        <f>'Exhibit K (2)'!$F$17</f>
        <v>5.8530827773248806E-3</v>
      </c>
      <c r="AT154" s="83">
        <f>'Exhibit K (2)'!$F$17</f>
        <v>5.8530827773248806E-3</v>
      </c>
      <c r="AU154" s="83">
        <f>'Exhibit K (2)'!$F$17</f>
        <v>5.8530827773248806E-3</v>
      </c>
      <c r="AV154" s="83">
        <f>'Exhibit K (2)'!$F$17</f>
        <v>5.8530827773248806E-3</v>
      </c>
      <c r="AW154" s="83">
        <f>'Exhibit K (2)'!$F$17</f>
        <v>5.8530827773248806E-3</v>
      </c>
      <c r="AX154" s="83">
        <f>'Exhibit K (2)'!$F$17</f>
        <v>5.8530827773248806E-3</v>
      </c>
      <c r="AY154" s="83">
        <f>'Exhibit K (2)'!$F$17</f>
        <v>5.8530827773248806E-3</v>
      </c>
      <c r="AZ154" s="83">
        <f>'Exhibit K (2)'!$F$17</f>
        <v>5.8530827773248806E-3</v>
      </c>
      <c r="BA154" s="83">
        <f>'Exhibit K (2)'!$F$17</f>
        <v>5.8530827773248806E-3</v>
      </c>
      <c r="BB154" s="83">
        <f>'Exhibit K (2)'!$F$17</f>
        <v>5.8530827773248806E-3</v>
      </c>
      <c r="BC154" s="83">
        <f>'Exhibit K (2)'!$F$17</f>
        <v>5.8530827773248806E-3</v>
      </c>
      <c r="BD154" s="83">
        <f>'Exhibit K (2)'!$F$17</f>
        <v>5.8530827773248806E-3</v>
      </c>
      <c r="BE154" s="83">
        <f>'Exhibit K (2)'!$F$17</f>
        <v>5.8530827773248806E-3</v>
      </c>
      <c r="BF154" s="83">
        <f>'Exhibit K (2)'!$F$17</f>
        <v>5.8530827773248806E-3</v>
      </c>
      <c r="BG154" s="83">
        <f>'Exhibit K (2)'!$F$17</f>
        <v>5.8530827773248806E-3</v>
      </c>
      <c r="BH154" s="83">
        <f>'Exhibit K (2)'!$F$17</f>
        <v>5.8530827773248806E-3</v>
      </c>
      <c r="BI154" s="83">
        <f>'Exhibit K (2)'!$F$17</f>
        <v>5.8530827773248806E-3</v>
      </c>
    </row>
    <row r="155" spans="4:61">
      <c r="D155" s="71"/>
      <c r="E155" s="68"/>
      <c r="F155" s="71"/>
      <c r="G155" s="48"/>
      <c r="H155" s="48"/>
      <c r="I155" s="48"/>
      <c r="J155" s="48"/>
      <c r="K155" s="48"/>
      <c r="L155" s="48"/>
      <c r="M155" s="48"/>
      <c r="N155" s="84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</row>
    <row r="156" spans="4:61">
      <c r="D156" s="71">
        <v>16</v>
      </c>
      <c r="E156" s="68" t="s">
        <v>56</v>
      </c>
      <c r="F156" s="71"/>
      <c r="G156" s="69">
        <f>SUMIF($N$8:$BI$8,G135,$N156:$BI156)</f>
        <v>0</v>
      </c>
      <c r="H156" s="69">
        <f>SUMIF($N$8:$BI$8,H135,$N156:$BI156)</f>
        <v>7310.2212091201309</v>
      </c>
      <c r="I156" s="69">
        <f>SUMIF($N$8:$BI$8,I135,$N156:$BI156)</f>
        <v>21226.729027564659</v>
      </c>
      <c r="J156" s="69">
        <f>SUMIF($N$8:$BI$8,J135,$N156:$BI156)</f>
        <v>35693.564675780995</v>
      </c>
      <c r="K156" s="69">
        <f>SUMIF($N$8:$BI$8,K135,$N156:$BI156)</f>
        <v>0</v>
      </c>
      <c r="L156" s="69"/>
      <c r="M156" s="69"/>
      <c r="N156" s="70">
        <f t="shared" ref="N156:O156" si="376">+N151*N154</f>
        <v>0</v>
      </c>
      <c r="O156" s="70">
        <f t="shared" si="376"/>
        <v>0</v>
      </c>
      <c r="P156" s="70">
        <f>+P151*P154</f>
        <v>0</v>
      </c>
      <c r="Q156" s="70">
        <f t="shared" ref="Q156:R156" si="377">+Q151*Q154</f>
        <v>0</v>
      </c>
      <c r="R156" s="70">
        <f t="shared" si="377"/>
        <v>0</v>
      </c>
      <c r="S156" s="70">
        <f>+S151*S154</f>
        <v>0</v>
      </c>
      <c r="T156" s="70">
        <f t="shared" ref="T156:AY156" si="378">+T151*T154</f>
        <v>0</v>
      </c>
      <c r="U156" s="70">
        <f t="shared" si="378"/>
        <v>0</v>
      </c>
      <c r="V156" s="70">
        <f t="shared" si="378"/>
        <v>0</v>
      </c>
      <c r="W156" s="70">
        <f t="shared" si="378"/>
        <v>0</v>
      </c>
      <c r="X156" s="70">
        <f t="shared" si="378"/>
        <v>0</v>
      </c>
      <c r="Y156" s="70">
        <f t="shared" si="378"/>
        <v>0</v>
      </c>
      <c r="Z156" s="70">
        <f t="shared" si="378"/>
        <v>51.96754363788888</v>
      </c>
      <c r="AA156" s="70">
        <f t="shared" si="378"/>
        <v>139.30507652937794</v>
      </c>
      <c r="AB156" s="70">
        <f t="shared" si="378"/>
        <v>525.84444878209285</v>
      </c>
      <c r="AC156" s="70">
        <f t="shared" si="378"/>
        <v>879.58044905834481</v>
      </c>
      <c r="AD156" s="70">
        <f t="shared" si="378"/>
        <v>1183.6648125200772</v>
      </c>
      <c r="AE156" s="70">
        <f t="shared" si="378"/>
        <v>1489.5290069324415</v>
      </c>
      <c r="AF156" s="70">
        <f t="shared" si="378"/>
        <v>1498.2473435092436</v>
      </c>
      <c r="AG156" s="70">
        <f t="shared" si="378"/>
        <v>1542.0825281506638</v>
      </c>
      <c r="AH156" s="70">
        <f t="shared" si="378"/>
        <v>1586.1742837563493</v>
      </c>
      <c r="AI156" s="70">
        <f t="shared" si="378"/>
        <v>1595.4582931384391</v>
      </c>
      <c r="AJ156" s="70">
        <f t="shared" si="378"/>
        <v>1604.7966425959478</v>
      </c>
      <c r="AK156" s="70">
        <f t="shared" si="378"/>
        <v>1649.2554691047885</v>
      </c>
      <c r="AL156" s="70">
        <f t="shared" si="378"/>
        <v>1693.974516805368</v>
      </c>
      <c r="AM156" s="70">
        <f t="shared" si="378"/>
        <v>1738.9553087938621</v>
      </c>
      <c r="AN156" s="70">
        <f t="shared" si="378"/>
        <v>1784.1993770812546</v>
      </c>
      <c r="AO156" s="70">
        <f t="shared" si="378"/>
        <v>1829.7082626455158</v>
      </c>
      <c r="AP156" s="70">
        <f t="shared" si="378"/>
        <v>1875.4835154840887</v>
      </c>
      <c r="AQ156" s="70">
        <f t="shared" si="378"/>
        <v>1921.5266946666788</v>
      </c>
      <c r="AR156" s="70">
        <f t="shared" si="378"/>
        <v>1967.8393683883555</v>
      </c>
      <c r="AS156" s="70">
        <f t="shared" si="378"/>
        <v>1979.3572951040112</v>
      </c>
      <c r="AT156" s="70">
        <f t="shared" si="378"/>
        <v>2026.0084561171107</v>
      </c>
      <c r="AU156" s="70">
        <f t="shared" si="378"/>
        <v>2762.1092621066027</v>
      </c>
      <c r="AV156" s="70">
        <f t="shared" si="378"/>
        <v>4356.2660202657644</v>
      </c>
      <c r="AW156" s="70">
        <f t="shared" si="378"/>
        <v>6568.0122180224125</v>
      </c>
      <c r="AX156" s="70">
        <f t="shared" si="378"/>
        <v>9236.3917561384806</v>
      </c>
      <c r="AY156" s="70">
        <f t="shared" si="378"/>
        <v>10744.776963130627</v>
      </c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</row>
    <row r="157" spans="4:61">
      <c r="D157" s="71">
        <v>17</v>
      </c>
      <c r="E157" s="68" t="s">
        <v>57</v>
      </c>
      <c r="F157" s="71"/>
      <c r="G157" s="69">
        <f>+G156+F157</f>
        <v>0</v>
      </c>
      <c r="H157" s="69">
        <f>+H156+G157</f>
        <v>7310.2212091201309</v>
      </c>
      <c r="I157" s="69">
        <f>I156+H157</f>
        <v>28536.950236684788</v>
      </c>
      <c r="J157" s="69">
        <f>J156+I157</f>
        <v>64230.514912465784</v>
      </c>
      <c r="K157" s="69">
        <f>K156+J157</f>
        <v>64230.514912465784</v>
      </c>
      <c r="L157" s="69">
        <f>L156+K157</f>
        <v>64230.514912465784</v>
      </c>
      <c r="M157" s="69"/>
      <c r="N157" s="70">
        <v>0</v>
      </c>
      <c r="O157" s="70">
        <f>+O156+N157</f>
        <v>0</v>
      </c>
      <c r="P157" s="70">
        <f t="shared" ref="P157" si="379">+P156+O157</f>
        <v>0</v>
      </c>
      <c r="Q157" s="70">
        <f t="shared" ref="Q157" si="380">+Q156+P157</f>
        <v>0</v>
      </c>
      <c r="R157" s="70">
        <f t="shared" ref="R157" si="381">+R156+Q157</f>
        <v>0</v>
      </c>
      <c r="S157" s="70">
        <f>+S156+R157</f>
        <v>0</v>
      </c>
      <c r="T157" s="70">
        <f t="shared" ref="T157" si="382">+T156+S157</f>
        <v>0</v>
      </c>
      <c r="U157" s="70">
        <f t="shared" ref="U157" si="383">+U156+T157</f>
        <v>0</v>
      </c>
      <c r="V157" s="70">
        <f t="shared" ref="V157" si="384">+V156+U157</f>
        <v>0</v>
      </c>
      <c r="W157" s="70">
        <f t="shared" ref="W157" si="385">+W156+V157</f>
        <v>0</v>
      </c>
      <c r="X157" s="70">
        <f t="shared" ref="X157" si="386">+X156+W157</f>
        <v>0</v>
      </c>
      <c r="Y157" s="70">
        <f t="shared" ref="Y157" si="387">+Y156+X157</f>
        <v>0</v>
      </c>
      <c r="Z157" s="70">
        <f t="shared" ref="Z157" si="388">+Z156+Y157</f>
        <v>51.96754363788888</v>
      </c>
      <c r="AA157" s="70">
        <f t="shared" ref="AA157" si="389">+AA156+Z157</f>
        <v>191.27262016726684</v>
      </c>
      <c r="AB157" s="70">
        <f t="shared" ref="AB157" si="390">+AB156+AA157</f>
        <v>717.11706894935969</v>
      </c>
      <c r="AC157" s="70">
        <f t="shared" ref="AC157" si="391">+AC156+AB157</f>
        <v>1596.6975180077045</v>
      </c>
      <c r="AD157" s="70">
        <f t="shared" ref="AD157" si="392">+AD156+AC157</f>
        <v>2780.3623305277815</v>
      </c>
      <c r="AE157" s="70">
        <f t="shared" ref="AE157" si="393">+AE156+AD157</f>
        <v>4269.8913374602234</v>
      </c>
      <c r="AF157" s="70">
        <f t="shared" ref="AF157" si="394">+AF156+AE157</f>
        <v>5768.1386809694668</v>
      </c>
      <c r="AG157" s="70">
        <f t="shared" ref="AG157" si="395">+AG156+AF157</f>
        <v>7310.2212091201309</v>
      </c>
      <c r="AH157" s="70">
        <f t="shared" ref="AH157" si="396">+AH156+AG157</f>
        <v>8896.3954928764797</v>
      </c>
      <c r="AI157" s="70">
        <f t="shared" ref="AI157" si="397">+AI156+AH157</f>
        <v>10491.853786014919</v>
      </c>
      <c r="AJ157" s="70">
        <f t="shared" ref="AJ157" si="398">+AJ156+AI157</f>
        <v>12096.650428610867</v>
      </c>
      <c r="AK157" s="70">
        <f t="shared" ref="AK157" si="399">+AK156+AJ157</f>
        <v>13745.905897715655</v>
      </c>
      <c r="AL157" s="70">
        <f t="shared" ref="AL157" si="400">+AL156+AK157</f>
        <v>15439.880414521023</v>
      </c>
      <c r="AM157" s="70">
        <f t="shared" ref="AM157" si="401">+AM156+AL157</f>
        <v>17178.835723314885</v>
      </c>
      <c r="AN157" s="70">
        <f t="shared" ref="AN157" si="402">+AN156+AM157</f>
        <v>18963.03510039614</v>
      </c>
      <c r="AO157" s="70">
        <f t="shared" ref="AO157" si="403">+AO156+AN157</f>
        <v>20792.743363041656</v>
      </c>
      <c r="AP157" s="70">
        <f t="shared" ref="AP157" si="404">+AP156+AO157</f>
        <v>22668.226878525744</v>
      </c>
      <c r="AQ157" s="70">
        <f t="shared" ref="AQ157" si="405">+AQ156+AP157</f>
        <v>24589.753573192422</v>
      </c>
      <c r="AR157" s="70">
        <f t="shared" ref="AR157" si="406">+AR156+AQ157</f>
        <v>26557.592941580777</v>
      </c>
      <c r="AS157" s="70">
        <f t="shared" ref="AS157" si="407">+AS156+AR157</f>
        <v>28536.950236684788</v>
      </c>
      <c r="AT157" s="70">
        <f t="shared" ref="AT157" si="408">+AT156+AS157</f>
        <v>30562.958692801898</v>
      </c>
      <c r="AU157" s="70">
        <f t="shared" ref="AU157" si="409">+AU156+AT157</f>
        <v>33325.067954908503</v>
      </c>
      <c r="AV157" s="70">
        <f t="shared" ref="AV157" si="410">+AV156+AU157</f>
        <v>37681.333975174268</v>
      </c>
      <c r="AW157" s="70">
        <f t="shared" ref="AW157" si="411">+AW156+AV157</f>
        <v>44249.346193196681</v>
      </c>
      <c r="AX157" s="70">
        <f t="shared" ref="AX157" si="412">+AX156+AW157</f>
        <v>53485.737949335162</v>
      </c>
      <c r="AY157" s="70">
        <f t="shared" ref="AY157" si="413">+AY156+AX157</f>
        <v>64230.514912465791</v>
      </c>
      <c r="AZ157" s="70">
        <f t="shared" ref="AZ157" si="414">+AZ156+AY157</f>
        <v>64230.514912465791</v>
      </c>
      <c r="BA157" s="70">
        <f t="shared" ref="BA157" si="415">+BA156+AZ157</f>
        <v>64230.514912465791</v>
      </c>
      <c r="BB157" s="70">
        <f t="shared" ref="BB157" si="416">+BB156+BA157</f>
        <v>64230.514912465791</v>
      </c>
      <c r="BC157" s="70">
        <f t="shared" ref="BC157" si="417">+BC156+BB157</f>
        <v>64230.514912465791</v>
      </c>
      <c r="BD157" s="70">
        <f t="shared" ref="BD157" si="418">+BD156+BC157</f>
        <v>64230.514912465791</v>
      </c>
      <c r="BE157" s="70">
        <f t="shared" ref="BE157" si="419">+BE156+BD157</f>
        <v>64230.514912465791</v>
      </c>
      <c r="BF157" s="70">
        <f t="shared" ref="BF157" si="420">+BF156+BE157</f>
        <v>64230.514912465791</v>
      </c>
      <c r="BG157" s="70">
        <f t="shared" ref="BG157" si="421">+BG156+BF157</f>
        <v>64230.514912465791</v>
      </c>
      <c r="BH157" s="70">
        <f t="shared" ref="BH157" si="422">+BH156+BG157</f>
        <v>64230.514912465791</v>
      </c>
      <c r="BI157" s="70">
        <f t="shared" ref="BI157" si="423">+BI156+BH157</f>
        <v>64230.514912465791</v>
      </c>
    </row>
    <row r="158" spans="4:61">
      <c r="D158" s="71"/>
      <c r="E158" s="68"/>
      <c r="F158" s="71"/>
      <c r="G158" s="48"/>
      <c r="H158" s="48"/>
      <c r="I158" s="48"/>
      <c r="J158" s="48"/>
      <c r="K158" s="48"/>
      <c r="L158" s="48"/>
      <c r="M158" s="48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</row>
    <row r="159" spans="4:61">
      <c r="D159" s="71">
        <v>18</v>
      </c>
      <c r="E159" s="68" t="s">
        <v>58</v>
      </c>
      <c r="F159" s="86"/>
      <c r="G159" s="87">
        <f>'Exhibit K (2)'!$I$12</f>
        <v>2.5126454892774866E-3</v>
      </c>
      <c r="H159" s="87">
        <f>'Exhibit K (2)'!$I$12</f>
        <v>2.5126454892774866E-3</v>
      </c>
      <c r="I159" s="87">
        <f>'Exhibit K (2)'!$I$12</f>
        <v>2.5126454892774866E-3</v>
      </c>
      <c r="J159" s="87">
        <f>'Exhibit K (2)'!$I$12</f>
        <v>2.5126454892774866E-3</v>
      </c>
      <c r="K159" s="87">
        <f>'Exhibit K (2)'!$I$12</f>
        <v>2.5126454892774866E-3</v>
      </c>
      <c r="L159" s="87">
        <f>'Exhibit K (2)'!$I$12</f>
        <v>2.5126454892774866E-3</v>
      </c>
      <c r="M159" s="87"/>
      <c r="N159" s="88">
        <f>'Exhibit K (2)'!$I$12</f>
        <v>2.5126454892774866E-3</v>
      </c>
      <c r="O159" s="88">
        <f>'Exhibit K (2)'!$I$12</f>
        <v>2.5126454892774866E-3</v>
      </c>
      <c r="P159" s="88">
        <f>'Exhibit K (2)'!$I$12</f>
        <v>2.5126454892774866E-3</v>
      </c>
      <c r="Q159" s="88">
        <f>'Exhibit K (2)'!$I$12</f>
        <v>2.5126454892774866E-3</v>
      </c>
      <c r="R159" s="88">
        <f>'Exhibit K (2)'!$I$12</f>
        <v>2.5126454892774866E-3</v>
      </c>
      <c r="S159" s="88">
        <f>'Exhibit K (2)'!$I$12</f>
        <v>2.5126454892774866E-3</v>
      </c>
      <c r="T159" s="88">
        <f>'Exhibit K (2)'!$I$12</f>
        <v>2.5126454892774866E-3</v>
      </c>
      <c r="U159" s="88">
        <f>'Exhibit K (2)'!$I$12</f>
        <v>2.5126454892774866E-3</v>
      </c>
      <c r="V159" s="88">
        <f>'Exhibit K (2)'!$I$12</f>
        <v>2.5126454892774866E-3</v>
      </c>
      <c r="W159" s="88">
        <f>'Exhibit K (2)'!$I$12</f>
        <v>2.5126454892774866E-3</v>
      </c>
      <c r="X159" s="88">
        <f>'Exhibit K (2)'!$I$12</f>
        <v>2.5126454892774866E-3</v>
      </c>
      <c r="Y159" s="88">
        <f>'Exhibit K (2)'!$I$12</f>
        <v>2.5126454892774866E-3</v>
      </c>
      <c r="Z159" s="88">
        <f>'Exhibit K (2)'!$I$12</f>
        <v>2.5126454892774866E-3</v>
      </c>
      <c r="AA159" s="88">
        <f>'Exhibit K (2)'!$I$12</f>
        <v>2.5126454892774866E-3</v>
      </c>
      <c r="AB159" s="88">
        <f>'Exhibit K (2)'!$I$12</f>
        <v>2.5126454892774866E-3</v>
      </c>
      <c r="AC159" s="88">
        <f>'Exhibit K (2)'!$I$12</f>
        <v>2.5126454892774866E-3</v>
      </c>
      <c r="AD159" s="88">
        <f>'Exhibit K (2)'!$I$12</f>
        <v>2.5126454892774866E-3</v>
      </c>
      <c r="AE159" s="88">
        <f>'Exhibit K (2)'!$I$12</f>
        <v>2.5126454892774866E-3</v>
      </c>
      <c r="AF159" s="88">
        <f>'Exhibit K (2)'!$I$12</f>
        <v>2.5126454892774866E-3</v>
      </c>
      <c r="AG159" s="88">
        <f>'Exhibit K (2)'!$I$12</f>
        <v>2.5126454892774866E-3</v>
      </c>
      <c r="AH159" s="88">
        <f>'Exhibit K (2)'!$I$12</f>
        <v>2.5126454892774866E-3</v>
      </c>
      <c r="AI159" s="88">
        <f>'Exhibit K (2)'!$I$12</f>
        <v>2.5126454892774866E-3</v>
      </c>
      <c r="AJ159" s="88">
        <f>'Exhibit K (2)'!$I$12</f>
        <v>2.5126454892774866E-3</v>
      </c>
      <c r="AK159" s="88">
        <f>'Exhibit K (2)'!$I$12</f>
        <v>2.5126454892774866E-3</v>
      </c>
      <c r="AL159" s="88">
        <f>'Exhibit K (2)'!$I$12</f>
        <v>2.5126454892774866E-3</v>
      </c>
      <c r="AM159" s="88">
        <f>'Exhibit K (2)'!$I$12</f>
        <v>2.5126454892774866E-3</v>
      </c>
      <c r="AN159" s="88">
        <f>'Exhibit K (2)'!$I$12</f>
        <v>2.5126454892774866E-3</v>
      </c>
      <c r="AO159" s="88">
        <f>'Exhibit K (2)'!$I$12</f>
        <v>2.5126454892774866E-3</v>
      </c>
      <c r="AP159" s="88">
        <f>'Exhibit K (2)'!$I$12</f>
        <v>2.5126454892774866E-3</v>
      </c>
      <c r="AQ159" s="88">
        <f>'Exhibit K (2)'!$I$12</f>
        <v>2.5126454892774866E-3</v>
      </c>
      <c r="AR159" s="88">
        <f>'Exhibit K (2)'!$I$12</f>
        <v>2.5126454892774866E-3</v>
      </c>
      <c r="AS159" s="88">
        <f>'Exhibit K (2)'!$I$12</f>
        <v>2.5126454892774866E-3</v>
      </c>
      <c r="AT159" s="88">
        <f>'Exhibit K (2)'!$I$12</f>
        <v>2.5126454892774866E-3</v>
      </c>
      <c r="AU159" s="88">
        <f>'Exhibit K (2)'!$I$12</f>
        <v>2.5126454892774866E-3</v>
      </c>
      <c r="AV159" s="88">
        <f>'Exhibit K (2)'!$I$12</f>
        <v>2.5126454892774866E-3</v>
      </c>
      <c r="AW159" s="88">
        <f>'Exhibit K (2)'!$I$12</f>
        <v>2.5126454892774866E-3</v>
      </c>
      <c r="AX159" s="88">
        <f>'Exhibit K (2)'!$I$12</f>
        <v>2.5126454892774866E-3</v>
      </c>
      <c r="AY159" s="88">
        <f>'Exhibit K (2)'!$I$12</f>
        <v>2.5126454892774866E-3</v>
      </c>
      <c r="AZ159" s="88">
        <f>'Exhibit K (2)'!$I$12</f>
        <v>2.5126454892774866E-3</v>
      </c>
      <c r="BA159" s="88">
        <f>'Exhibit K (2)'!$I$12</f>
        <v>2.5126454892774866E-3</v>
      </c>
      <c r="BB159" s="88">
        <f>'Exhibit K (2)'!$I$12</f>
        <v>2.5126454892774866E-3</v>
      </c>
      <c r="BC159" s="88">
        <f>'Exhibit K (2)'!$I$12</f>
        <v>2.5126454892774866E-3</v>
      </c>
      <c r="BD159" s="88">
        <f>'Exhibit K (2)'!$I$12</f>
        <v>2.5126454892774866E-3</v>
      </c>
      <c r="BE159" s="88">
        <f>'Exhibit K (2)'!$I$12</f>
        <v>2.5126454892774866E-3</v>
      </c>
      <c r="BF159" s="88">
        <f>'Exhibit K (2)'!$I$12</f>
        <v>2.5126454892774866E-3</v>
      </c>
      <c r="BG159" s="88">
        <f>'Exhibit K (2)'!$I$12</f>
        <v>2.5126454892774866E-3</v>
      </c>
      <c r="BH159" s="88">
        <f>'Exhibit K (2)'!$I$12</f>
        <v>2.5126454892774866E-3</v>
      </c>
      <c r="BI159" s="88">
        <f>'Exhibit K (2)'!$I$12</f>
        <v>2.5126454892774866E-3</v>
      </c>
    </row>
    <row r="160" spans="4:61">
      <c r="D160" s="71">
        <v>19</v>
      </c>
      <c r="E160" s="68" t="s">
        <v>59</v>
      </c>
      <c r="F160" s="86"/>
      <c r="G160" s="87">
        <f>'Exhibit K (2)'!$I$13</f>
        <v>3.3404372880473936E-3</v>
      </c>
      <c r="H160" s="87">
        <f>'Exhibit K (2)'!$I$13</f>
        <v>3.3404372880473936E-3</v>
      </c>
      <c r="I160" s="87">
        <f>'Exhibit K (2)'!$I$13</f>
        <v>3.3404372880473936E-3</v>
      </c>
      <c r="J160" s="87">
        <f>'Exhibit K (2)'!$I$13</f>
        <v>3.3404372880473936E-3</v>
      </c>
      <c r="K160" s="87">
        <f>'Exhibit K (2)'!$I$13</f>
        <v>3.3404372880473936E-3</v>
      </c>
      <c r="L160" s="87">
        <f>'Exhibit K (2)'!$I$13</f>
        <v>3.3404372880473936E-3</v>
      </c>
      <c r="M160" s="87"/>
      <c r="N160" s="88">
        <f>'Exhibit K (2)'!$I$13</f>
        <v>3.3404372880473936E-3</v>
      </c>
      <c r="O160" s="88">
        <f>'Exhibit K (2)'!$I$13</f>
        <v>3.3404372880473936E-3</v>
      </c>
      <c r="P160" s="88">
        <f>'Exhibit K (2)'!$I$13</f>
        <v>3.3404372880473936E-3</v>
      </c>
      <c r="Q160" s="88">
        <f>'Exhibit K (2)'!$I$13</f>
        <v>3.3404372880473936E-3</v>
      </c>
      <c r="R160" s="88">
        <f>'Exhibit K (2)'!$I$13</f>
        <v>3.3404372880473936E-3</v>
      </c>
      <c r="S160" s="88">
        <f>'Exhibit K (2)'!$I$13</f>
        <v>3.3404372880473936E-3</v>
      </c>
      <c r="T160" s="88">
        <f>'Exhibit K (2)'!$I$13</f>
        <v>3.3404372880473936E-3</v>
      </c>
      <c r="U160" s="88">
        <f>'Exhibit K (2)'!$I$13</f>
        <v>3.3404372880473936E-3</v>
      </c>
      <c r="V160" s="88">
        <f>'Exhibit K (2)'!$I$13</f>
        <v>3.3404372880473936E-3</v>
      </c>
      <c r="W160" s="88">
        <f>'Exhibit K (2)'!$I$13</f>
        <v>3.3404372880473936E-3</v>
      </c>
      <c r="X160" s="88">
        <f>'Exhibit K (2)'!$I$13</f>
        <v>3.3404372880473936E-3</v>
      </c>
      <c r="Y160" s="88">
        <f>'Exhibit K (2)'!$I$13</f>
        <v>3.3404372880473936E-3</v>
      </c>
      <c r="Z160" s="88">
        <f>'Exhibit K (2)'!$I$13</f>
        <v>3.3404372880473936E-3</v>
      </c>
      <c r="AA160" s="88">
        <f>'Exhibit K (2)'!$I$13</f>
        <v>3.3404372880473936E-3</v>
      </c>
      <c r="AB160" s="88">
        <f>'Exhibit K (2)'!$I$13</f>
        <v>3.3404372880473936E-3</v>
      </c>
      <c r="AC160" s="88">
        <f>'Exhibit K (2)'!$I$13</f>
        <v>3.3404372880473936E-3</v>
      </c>
      <c r="AD160" s="88">
        <f>'Exhibit K (2)'!$I$13</f>
        <v>3.3404372880473936E-3</v>
      </c>
      <c r="AE160" s="88">
        <f>'Exhibit K (2)'!$I$13</f>
        <v>3.3404372880473936E-3</v>
      </c>
      <c r="AF160" s="88">
        <f>'Exhibit K (2)'!$I$13</f>
        <v>3.3404372880473936E-3</v>
      </c>
      <c r="AG160" s="88">
        <f>'Exhibit K (2)'!$I$13</f>
        <v>3.3404372880473936E-3</v>
      </c>
      <c r="AH160" s="88">
        <f>'Exhibit K (2)'!$I$13</f>
        <v>3.3404372880473936E-3</v>
      </c>
      <c r="AI160" s="88">
        <f>'Exhibit K (2)'!$I$13</f>
        <v>3.3404372880473936E-3</v>
      </c>
      <c r="AJ160" s="88">
        <f>'Exhibit K (2)'!$I$13</f>
        <v>3.3404372880473936E-3</v>
      </c>
      <c r="AK160" s="88">
        <f>'Exhibit K (2)'!$I$13</f>
        <v>3.3404372880473936E-3</v>
      </c>
      <c r="AL160" s="88">
        <f>'Exhibit K (2)'!$I$13</f>
        <v>3.3404372880473936E-3</v>
      </c>
      <c r="AM160" s="88">
        <f>'Exhibit K (2)'!$I$13</f>
        <v>3.3404372880473936E-3</v>
      </c>
      <c r="AN160" s="88">
        <f>'Exhibit K (2)'!$I$13</f>
        <v>3.3404372880473936E-3</v>
      </c>
      <c r="AO160" s="88">
        <f>'Exhibit K (2)'!$I$13</f>
        <v>3.3404372880473936E-3</v>
      </c>
      <c r="AP160" s="88">
        <f>'Exhibit K (2)'!$I$13</f>
        <v>3.3404372880473936E-3</v>
      </c>
      <c r="AQ160" s="88">
        <f>'Exhibit K (2)'!$I$13</f>
        <v>3.3404372880473936E-3</v>
      </c>
      <c r="AR160" s="88">
        <f>'Exhibit K (2)'!$I$13</f>
        <v>3.3404372880473936E-3</v>
      </c>
      <c r="AS160" s="88">
        <f>'Exhibit K (2)'!$I$13</f>
        <v>3.3404372880473936E-3</v>
      </c>
      <c r="AT160" s="88">
        <f>'Exhibit K (2)'!$I$13</f>
        <v>3.3404372880473936E-3</v>
      </c>
      <c r="AU160" s="88">
        <f>'Exhibit K (2)'!$I$13</f>
        <v>3.3404372880473936E-3</v>
      </c>
      <c r="AV160" s="88">
        <f>'Exhibit K (2)'!$I$13</f>
        <v>3.3404372880473936E-3</v>
      </c>
      <c r="AW160" s="88">
        <f>'Exhibit K (2)'!$I$13</f>
        <v>3.3404372880473936E-3</v>
      </c>
      <c r="AX160" s="88">
        <f>'Exhibit K (2)'!$I$13</f>
        <v>3.3404372880473936E-3</v>
      </c>
      <c r="AY160" s="88">
        <f>'Exhibit K (2)'!$I$13</f>
        <v>3.3404372880473936E-3</v>
      </c>
      <c r="AZ160" s="88">
        <f>'Exhibit K (2)'!$I$13</f>
        <v>3.3404372880473936E-3</v>
      </c>
      <c r="BA160" s="88">
        <f>'Exhibit K (2)'!$I$13</f>
        <v>3.3404372880473936E-3</v>
      </c>
      <c r="BB160" s="88">
        <f>'Exhibit K (2)'!$I$13</f>
        <v>3.3404372880473936E-3</v>
      </c>
      <c r="BC160" s="88">
        <f>'Exhibit K (2)'!$I$13</f>
        <v>3.3404372880473936E-3</v>
      </c>
      <c r="BD160" s="88">
        <f>'Exhibit K (2)'!$I$13</f>
        <v>3.3404372880473936E-3</v>
      </c>
      <c r="BE160" s="88">
        <f>'Exhibit K (2)'!$I$13</f>
        <v>3.3404372880473936E-3</v>
      </c>
      <c r="BF160" s="88">
        <f>'Exhibit K (2)'!$I$13</f>
        <v>3.3404372880473936E-3</v>
      </c>
      <c r="BG160" s="88">
        <f>'Exhibit K (2)'!$I$13</f>
        <v>3.3404372880473936E-3</v>
      </c>
      <c r="BH160" s="88">
        <f>'Exhibit K (2)'!$I$13</f>
        <v>3.3404372880473936E-3</v>
      </c>
      <c r="BI160" s="88">
        <f>'Exhibit K (2)'!$I$13</f>
        <v>3.3404372880473936E-3</v>
      </c>
    </row>
    <row r="161" spans="1:61">
      <c r="D161" s="71"/>
      <c r="E161" s="68"/>
      <c r="F161" s="71"/>
      <c r="G161" s="48"/>
      <c r="H161" s="48"/>
      <c r="I161" s="48"/>
      <c r="J161" s="48"/>
      <c r="K161" s="48"/>
      <c r="L161" s="48"/>
      <c r="M161" s="48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89"/>
      <c r="Y161" s="89"/>
      <c r="Z161" s="90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</row>
    <row r="162" spans="1:61">
      <c r="D162" s="71">
        <v>20</v>
      </c>
      <c r="E162" s="68" t="s">
        <v>60</v>
      </c>
      <c r="F162" s="71"/>
      <c r="G162" s="69">
        <f t="shared" ref="G162:K163" si="424">SUMIF($N$8:$BI$8,G$11,$N162:$BI162)</f>
        <v>0</v>
      </c>
      <c r="H162" s="69">
        <f t="shared" si="424"/>
        <v>3138.1743681935936</v>
      </c>
      <c r="I162" s="69">
        <f t="shared" si="424"/>
        <v>9112.3339567055318</v>
      </c>
      <c r="J162" s="69">
        <f t="shared" si="424"/>
        <v>15322.741483561509</v>
      </c>
      <c r="K162" s="69">
        <f t="shared" si="424"/>
        <v>0</v>
      </c>
      <c r="L162" s="69">
        <f>SUM(G162:K162)</f>
        <v>27573.249808460634</v>
      </c>
      <c r="M162" s="69"/>
      <c r="N162" s="70">
        <f t="shared" ref="N162:R162" si="425">N151*N159</f>
        <v>0</v>
      </c>
      <c r="O162" s="70">
        <f t="shared" si="425"/>
        <v>0</v>
      </c>
      <c r="P162" s="70">
        <f t="shared" si="425"/>
        <v>0</v>
      </c>
      <c r="Q162" s="70">
        <f t="shared" si="425"/>
        <v>0</v>
      </c>
      <c r="R162" s="70">
        <f t="shared" si="425"/>
        <v>0</v>
      </c>
      <c r="S162" s="70">
        <f>S151*S159</f>
        <v>0</v>
      </c>
      <c r="T162" s="70">
        <f t="shared" ref="T162:AV162" si="426">T151*T159</f>
        <v>0</v>
      </c>
      <c r="U162" s="70">
        <f t="shared" si="426"/>
        <v>0</v>
      </c>
      <c r="V162" s="70">
        <f t="shared" si="426"/>
        <v>0</v>
      </c>
      <c r="W162" s="70">
        <f t="shared" si="426"/>
        <v>0</v>
      </c>
      <c r="X162" s="70">
        <f t="shared" si="426"/>
        <v>0</v>
      </c>
      <c r="Y162" s="70">
        <f t="shared" si="426"/>
        <v>0</v>
      </c>
      <c r="Z162" s="70">
        <f t="shared" si="426"/>
        <v>22.308930025119427</v>
      </c>
      <c r="AA162" s="70">
        <f t="shared" si="426"/>
        <v>59.80169519061085</v>
      </c>
      <c r="AB162" s="70">
        <f t="shared" si="426"/>
        <v>225.73756985166145</v>
      </c>
      <c r="AC162" s="70">
        <f t="shared" si="426"/>
        <v>377.59142179656965</v>
      </c>
      <c r="AD162" s="70">
        <f t="shared" si="426"/>
        <v>508.13052969573135</v>
      </c>
      <c r="AE162" s="70">
        <f t="shared" si="426"/>
        <v>639.43369379910507</v>
      </c>
      <c r="AF162" s="70">
        <f t="shared" si="426"/>
        <v>643.1763521395219</v>
      </c>
      <c r="AG162" s="70">
        <f t="shared" si="426"/>
        <v>661.99417569527384</v>
      </c>
      <c r="AH162" s="70">
        <f t="shared" si="426"/>
        <v>680.92214152998656</v>
      </c>
      <c r="AI162" s="70">
        <f t="shared" si="426"/>
        <v>684.90763518927486</v>
      </c>
      <c r="AJ162" s="70">
        <f t="shared" si="426"/>
        <v>688.91645627285948</v>
      </c>
      <c r="AK162" s="70">
        <f t="shared" si="426"/>
        <v>708.00200044434735</v>
      </c>
      <c r="AL162" s="70">
        <f t="shared" si="426"/>
        <v>727.19925388572108</v>
      </c>
      <c r="AM162" s="70">
        <f t="shared" si="426"/>
        <v>746.50887044058459</v>
      </c>
      <c r="AN162" s="70">
        <f t="shared" si="426"/>
        <v>765.93150777954213</v>
      </c>
      <c r="AO162" s="70">
        <f t="shared" si="426"/>
        <v>785.46782742259836</v>
      </c>
      <c r="AP162" s="70">
        <f t="shared" si="426"/>
        <v>805.11849476168982</v>
      </c>
      <c r="AQ162" s="70">
        <f t="shared" si="426"/>
        <v>824.88417908334657</v>
      </c>
      <c r="AR162" s="70">
        <f t="shared" si="426"/>
        <v>844.76555359148847</v>
      </c>
      <c r="AS162" s="70">
        <f t="shared" si="426"/>
        <v>849.71003630409211</v>
      </c>
      <c r="AT162" s="70">
        <f t="shared" si="426"/>
        <v>869.73671860956529</v>
      </c>
      <c r="AU162" s="70">
        <f t="shared" si="426"/>
        <v>1185.7343629600441</v>
      </c>
      <c r="AV162" s="70">
        <f t="shared" si="426"/>
        <v>1870.0832676274326</v>
      </c>
      <c r="AW162" s="70">
        <f t="shared" ref="AW162" si="427">AW151*AW159</f>
        <v>2819.554566538367</v>
      </c>
      <c r="AX162" s="70">
        <f t="shared" ref="AX162:BI162" si="428">AX151*AX159</f>
        <v>3965.0520872811071</v>
      </c>
      <c r="AY162" s="70">
        <f t="shared" si="428"/>
        <v>4612.5804805449934</v>
      </c>
      <c r="AZ162" s="70">
        <f t="shared" si="428"/>
        <v>0</v>
      </c>
      <c r="BA162" s="70">
        <f t="shared" si="428"/>
        <v>0</v>
      </c>
      <c r="BB162" s="70">
        <f t="shared" si="428"/>
        <v>0</v>
      </c>
      <c r="BC162" s="70">
        <f t="shared" si="428"/>
        <v>0</v>
      </c>
      <c r="BD162" s="70">
        <f t="shared" si="428"/>
        <v>0</v>
      </c>
      <c r="BE162" s="70">
        <f t="shared" si="428"/>
        <v>0</v>
      </c>
      <c r="BF162" s="70">
        <f t="shared" si="428"/>
        <v>0</v>
      </c>
      <c r="BG162" s="70">
        <f t="shared" si="428"/>
        <v>0</v>
      </c>
      <c r="BH162" s="70">
        <f t="shared" si="428"/>
        <v>0</v>
      </c>
      <c r="BI162" s="70">
        <f t="shared" si="428"/>
        <v>0</v>
      </c>
    </row>
    <row r="163" spans="1:61">
      <c r="D163" s="71">
        <v>21</v>
      </c>
      <c r="E163" s="68" t="s">
        <v>61</v>
      </c>
      <c r="F163" s="71"/>
      <c r="G163" s="69">
        <f t="shared" si="424"/>
        <v>0</v>
      </c>
      <c r="H163" s="69">
        <f t="shared" si="424"/>
        <v>4172.0468409265368</v>
      </c>
      <c r="I163" s="69">
        <f t="shared" si="424"/>
        <v>12114.395070859126</v>
      </c>
      <c r="J163" s="69">
        <f t="shared" si="424"/>
        <v>20370.823192219486</v>
      </c>
      <c r="K163" s="69">
        <f t="shared" si="424"/>
        <v>0</v>
      </c>
      <c r="L163" s="69">
        <f>SUM(G163:K163)</f>
        <v>36657.26510400515</v>
      </c>
      <c r="M163" s="69"/>
      <c r="N163" s="70">
        <f t="shared" ref="N163:R163" si="429">N151*N160</f>
        <v>0</v>
      </c>
      <c r="O163" s="70">
        <f t="shared" si="429"/>
        <v>0</v>
      </c>
      <c r="P163" s="70">
        <f t="shared" si="429"/>
        <v>0</v>
      </c>
      <c r="Q163" s="70">
        <f t="shared" si="429"/>
        <v>0</v>
      </c>
      <c r="R163" s="70">
        <f t="shared" si="429"/>
        <v>0</v>
      </c>
      <c r="S163" s="70">
        <f>S151*S160</f>
        <v>0</v>
      </c>
      <c r="T163" s="70">
        <f t="shared" ref="T163:AV163" si="430">T151*T160</f>
        <v>0</v>
      </c>
      <c r="U163" s="70">
        <f t="shared" si="430"/>
        <v>0</v>
      </c>
      <c r="V163" s="70">
        <f t="shared" si="430"/>
        <v>0</v>
      </c>
      <c r="W163" s="70">
        <f t="shared" si="430"/>
        <v>0</v>
      </c>
      <c r="X163" s="70">
        <f t="shared" si="430"/>
        <v>0</v>
      </c>
      <c r="Y163" s="70">
        <f t="shared" si="430"/>
        <v>0</v>
      </c>
      <c r="Z163" s="70">
        <f t="shared" si="430"/>
        <v>29.65861361276945</v>
      </c>
      <c r="AA163" s="70">
        <f t="shared" si="430"/>
        <v>79.50338133876707</v>
      </c>
      <c r="AB163" s="70">
        <f t="shared" si="430"/>
        <v>300.10687893043132</v>
      </c>
      <c r="AC163" s="70">
        <f t="shared" si="430"/>
        <v>501.98902726177516</v>
      </c>
      <c r="AD163" s="70">
        <f t="shared" si="430"/>
        <v>675.53428282434584</v>
      </c>
      <c r="AE163" s="70">
        <f t="shared" si="430"/>
        <v>850.09531313333628</v>
      </c>
      <c r="AF163" s="70">
        <f t="shared" si="430"/>
        <v>855.0709913697217</v>
      </c>
      <c r="AG163" s="70">
        <f t="shared" si="430"/>
        <v>880.0883524553899</v>
      </c>
      <c r="AH163" s="70">
        <f t="shared" si="430"/>
        <v>905.25214222636259</v>
      </c>
      <c r="AI163" s="70">
        <f t="shared" si="430"/>
        <v>910.55065794916425</v>
      </c>
      <c r="AJ163" s="70">
        <f t="shared" si="430"/>
        <v>915.8801863230882</v>
      </c>
      <c r="AK163" s="70">
        <f t="shared" si="430"/>
        <v>941.25346866044094</v>
      </c>
      <c r="AL163" s="70">
        <f t="shared" si="430"/>
        <v>966.77526291964671</v>
      </c>
      <c r="AM163" s="70">
        <f t="shared" si="430"/>
        <v>992.44643835327736</v>
      </c>
      <c r="AN163" s="70">
        <f t="shared" si="430"/>
        <v>1018.2678693017123</v>
      </c>
      <c r="AO163" s="70">
        <f t="shared" si="430"/>
        <v>1044.2404352229173</v>
      </c>
      <c r="AP163" s="70">
        <f t="shared" si="430"/>
        <v>1070.3650207223989</v>
      </c>
      <c r="AQ163" s="70">
        <f t="shared" si="430"/>
        <v>1096.6425155833319</v>
      </c>
      <c r="AR163" s="70">
        <f t="shared" si="430"/>
        <v>1123.0738147968668</v>
      </c>
      <c r="AS163" s="70">
        <f t="shared" si="430"/>
        <v>1129.647258799919</v>
      </c>
      <c r="AT163" s="70">
        <f t="shared" si="430"/>
        <v>1156.2717375075451</v>
      </c>
      <c r="AU163" s="70">
        <f t="shared" si="430"/>
        <v>1576.3748991465586</v>
      </c>
      <c r="AV163" s="70">
        <f t="shared" si="430"/>
        <v>2486.1827526383317</v>
      </c>
      <c r="AW163" s="70">
        <f t="shared" ref="AW163" si="431">AW151*AW160</f>
        <v>3748.4576514840451</v>
      </c>
      <c r="AX163" s="70">
        <f t="shared" ref="AX163:BI163" si="432">AX151*AX160</f>
        <v>5271.3396688573739</v>
      </c>
      <c r="AY163" s="70">
        <f t="shared" si="432"/>
        <v>6132.196482585633</v>
      </c>
      <c r="AZ163" s="70">
        <f t="shared" si="432"/>
        <v>0</v>
      </c>
      <c r="BA163" s="70">
        <f t="shared" si="432"/>
        <v>0</v>
      </c>
      <c r="BB163" s="70">
        <f t="shared" si="432"/>
        <v>0</v>
      </c>
      <c r="BC163" s="70">
        <f t="shared" si="432"/>
        <v>0</v>
      </c>
      <c r="BD163" s="70">
        <f t="shared" si="432"/>
        <v>0</v>
      </c>
      <c r="BE163" s="70">
        <f t="shared" si="432"/>
        <v>0</v>
      </c>
      <c r="BF163" s="70">
        <f t="shared" si="432"/>
        <v>0</v>
      </c>
      <c r="BG163" s="70">
        <f t="shared" si="432"/>
        <v>0</v>
      </c>
      <c r="BH163" s="70">
        <f t="shared" si="432"/>
        <v>0</v>
      </c>
      <c r="BI163" s="70">
        <f t="shared" si="432"/>
        <v>0</v>
      </c>
    </row>
    <row r="164" spans="1:61">
      <c r="D164" s="71">
        <v>22</v>
      </c>
      <c r="E164" s="91" t="s">
        <v>62</v>
      </c>
      <c r="F164" s="71"/>
      <c r="G164" s="69">
        <f>SUM(G162:G163)</f>
        <v>0</v>
      </c>
      <c r="H164" s="69">
        <f>SUM(H162:H163)</f>
        <v>7310.2212091201309</v>
      </c>
      <c r="I164" s="69">
        <f>SUM(I162:I163)</f>
        <v>21226.729027564659</v>
      </c>
      <c r="J164" s="69">
        <f>SUM(J162:J163)</f>
        <v>35693.564675780995</v>
      </c>
      <c r="K164" s="69">
        <f>SUM(K162:K163)</f>
        <v>0</v>
      </c>
      <c r="L164" s="69">
        <f>SUM(G164:K164)</f>
        <v>64230.514912465784</v>
      </c>
      <c r="M164" s="69"/>
      <c r="N164" s="70">
        <f>SUM(N162:N163)</f>
        <v>0</v>
      </c>
      <c r="O164" s="70">
        <f t="shared" ref="O164:BI164" si="433">SUM(O162:O163)</f>
        <v>0</v>
      </c>
      <c r="P164" s="70">
        <f t="shared" si="433"/>
        <v>0</v>
      </c>
      <c r="Q164" s="70">
        <f t="shared" si="433"/>
        <v>0</v>
      </c>
      <c r="R164" s="70">
        <f t="shared" si="433"/>
        <v>0</v>
      </c>
      <c r="S164" s="70">
        <f t="shared" si="433"/>
        <v>0</v>
      </c>
      <c r="T164" s="70">
        <f t="shared" si="433"/>
        <v>0</v>
      </c>
      <c r="U164" s="70">
        <f t="shared" si="433"/>
        <v>0</v>
      </c>
      <c r="V164" s="70">
        <f t="shared" si="433"/>
        <v>0</v>
      </c>
      <c r="W164" s="70">
        <f t="shared" si="433"/>
        <v>0</v>
      </c>
      <c r="X164" s="70">
        <f t="shared" si="433"/>
        <v>0</v>
      </c>
      <c r="Y164" s="70">
        <f t="shared" si="433"/>
        <v>0</v>
      </c>
      <c r="Z164" s="70">
        <f t="shared" si="433"/>
        <v>51.96754363788888</v>
      </c>
      <c r="AA164" s="70">
        <f t="shared" si="433"/>
        <v>139.30507652937791</v>
      </c>
      <c r="AB164" s="70">
        <f t="shared" si="433"/>
        <v>525.84444878209274</v>
      </c>
      <c r="AC164" s="70">
        <f t="shared" si="433"/>
        <v>879.58044905834481</v>
      </c>
      <c r="AD164" s="70">
        <f t="shared" si="433"/>
        <v>1183.6648125200772</v>
      </c>
      <c r="AE164" s="70">
        <f t="shared" si="433"/>
        <v>1489.5290069324415</v>
      </c>
      <c r="AF164" s="70">
        <f t="shared" si="433"/>
        <v>1498.2473435092436</v>
      </c>
      <c r="AG164" s="70">
        <f t="shared" si="433"/>
        <v>1542.0825281506636</v>
      </c>
      <c r="AH164" s="70">
        <f t="shared" si="433"/>
        <v>1586.1742837563493</v>
      </c>
      <c r="AI164" s="70">
        <f t="shared" si="433"/>
        <v>1595.4582931384391</v>
      </c>
      <c r="AJ164" s="70">
        <f t="shared" si="433"/>
        <v>1604.7966425959476</v>
      </c>
      <c r="AK164" s="70">
        <f t="shared" si="433"/>
        <v>1649.2554691047883</v>
      </c>
      <c r="AL164" s="70">
        <f t="shared" si="433"/>
        <v>1693.9745168053678</v>
      </c>
      <c r="AM164" s="70">
        <f t="shared" si="433"/>
        <v>1738.9553087938621</v>
      </c>
      <c r="AN164" s="70">
        <f t="shared" si="433"/>
        <v>1784.1993770812544</v>
      </c>
      <c r="AO164" s="70">
        <f t="shared" si="433"/>
        <v>1829.7082626455158</v>
      </c>
      <c r="AP164" s="70">
        <f t="shared" si="433"/>
        <v>1875.4835154840887</v>
      </c>
      <c r="AQ164" s="70">
        <f t="shared" si="433"/>
        <v>1921.5266946666784</v>
      </c>
      <c r="AR164" s="70">
        <f t="shared" si="433"/>
        <v>1967.8393683883553</v>
      </c>
      <c r="AS164" s="70">
        <f t="shared" si="433"/>
        <v>1979.357295104011</v>
      </c>
      <c r="AT164" s="70">
        <f t="shared" si="433"/>
        <v>2026.0084561171104</v>
      </c>
      <c r="AU164" s="70">
        <f t="shared" si="433"/>
        <v>2762.1092621066027</v>
      </c>
      <c r="AV164" s="70">
        <f t="shared" si="433"/>
        <v>4356.2660202657644</v>
      </c>
      <c r="AW164" s="70">
        <f t="shared" si="433"/>
        <v>6568.0122180224116</v>
      </c>
      <c r="AX164" s="70">
        <f t="shared" si="433"/>
        <v>9236.3917561384806</v>
      </c>
      <c r="AY164" s="70">
        <f t="shared" si="433"/>
        <v>10744.776963130626</v>
      </c>
      <c r="AZ164" s="70">
        <f t="shared" si="433"/>
        <v>0</v>
      </c>
      <c r="BA164" s="70">
        <f t="shared" si="433"/>
        <v>0</v>
      </c>
      <c r="BB164" s="70">
        <f t="shared" si="433"/>
        <v>0</v>
      </c>
      <c r="BC164" s="70">
        <f t="shared" si="433"/>
        <v>0</v>
      </c>
      <c r="BD164" s="70">
        <f t="shared" si="433"/>
        <v>0</v>
      </c>
      <c r="BE164" s="70">
        <f t="shared" si="433"/>
        <v>0</v>
      </c>
      <c r="BF164" s="70">
        <f t="shared" si="433"/>
        <v>0</v>
      </c>
      <c r="BG164" s="70">
        <f t="shared" si="433"/>
        <v>0</v>
      </c>
      <c r="BH164" s="70">
        <f t="shared" si="433"/>
        <v>0</v>
      </c>
      <c r="BI164" s="70">
        <f t="shared" si="433"/>
        <v>0</v>
      </c>
    </row>
    <row r="166" spans="1:61">
      <c r="D166" s="71">
        <v>23</v>
      </c>
      <c r="E166" s="91" t="s">
        <v>63</v>
      </c>
      <c r="F166" s="71"/>
      <c r="G166" s="69">
        <f t="shared" ref="G166:L166" si="434">G157+G149</f>
        <v>0</v>
      </c>
      <c r="H166" s="69">
        <f t="shared" si="434"/>
        <v>270998.09520912013</v>
      </c>
      <c r="I166" s="69">
        <f t="shared" si="434"/>
        <v>340152.82423668483</v>
      </c>
      <c r="J166" s="69">
        <f t="shared" si="434"/>
        <v>1920452.1916244659</v>
      </c>
      <c r="K166" s="69">
        <f t="shared" si="434"/>
        <v>1929810.1336244659</v>
      </c>
      <c r="L166" s="69">
        <f t="shared" si="434"/>
        <v>1929810.1336244659</v>
      </c>
      <c r="M166" s="69"/>
      <c r="N166" s="70">
        <f t="shared" ref="N166:BI166" si="435">N157+N149</f>
        <v>0</v>
      </c>
      <c r="O166" s="70">
        <f t="shared" si="435"/>
        <v>0</v>
      </c>
      <c r="P166" s="70">
        <f t="shared" si="435"/>
        <v>0</v>
      </c>
      <c r="Q166" s="70">
        <f t="shared" si="435"/>
        <v>0</v>
      </c>
      <c r="R166" s="70">
        <f t="shared" si="435"/>
        <v>0</v>
      </c>
      <c r="S166" s="70">
        <f t="shared" si="435"/>
        <v>0</v>
      </c>
      <c r="T166" s="70">
        <f t="shared" si="435"/>
        <v>0</v>
      </c>
      <c r="U166" s="70">
        <f t="shared" si="435"/>
        <v>0</v>
      </c>
      <c r="V166" s="70">
        <f t="shared" si="435"/>
        <v>0</v>
      </c>
      <c r="W166" s="70">
        <f t="shared" si="435"/>
        <v>0</v>
      </c>
      <c r="X166" s="70">
        <f t="shared" si="435"/>
        <v>0</v>
      </c>
      <c r="Y166" s="70">
        <f t="shared" si="435"/>
        <v>0</v>
      </c>
      <c r="Z166" s="70">
        <f t="shared" si="435"/>
        <v>17809.29154363789</v>
      </c>
      <c r="AA166" s="70">
        <f t="shared" si="435"/>
        <v>29930.596620167267</v>
      </c>
      <c r="AB166" s="70">
        <f t="shared" si="435"/>
        <v>150276.44106894935</v>
      </c>
      <c r="AC166" s="70">
        <f t="shared" si="435"/>
        <v>151156.02151800771</v>
      </c>
      <c r="AD166" s="70">
        <f t="shared" si="435"/>
        <v>254486.23633052778</v>
      </c>
      <c r="AE166" s="70">
        <f t="shared" si="435"/>
        <v>255975.76533746024</v>
      </c>
      <c r="AF166" s="70">
        <f t="shared" si="435"/>
        <v>257474.01268096949</v>
      </c>
      <c r="AG166" s="70">
        <f t="shared" si="435"/>
        <v>270998.09520912013</v>
      </c>
      <c r="AH166" s="70">
        <f t="shared" si="435"/>
        <v>272584.26949287648</v>
      </c>
      <c r="AI166" s="70">
        <f t="shared" si="435"/>
        <v>274179.7277860149</v>
      </c>
      <c r="AJ166" s="70">
        <f t="shared" si="435"/>
        <v>275784.52442861086</v>
      </c>
      <c r="AK166" s="70">
        <f t="shared" si="435"/>
        <v>289415.77989771566</v>
      </c>
      <c r="AL166" s="70">
        <f t="shared" si="435"/>
        <v>291109.75441452104</v>
      </c>
      <c r="AM166" s="70">
        <f t="shared" si="435"/>
        <v>304830.70972331491</v>
      </c>
      <c r="AN166" s="70">
        <f t="shared" si="435"/>
        <v>306614.90910039615</v>
      </c>
      <c r="AO166" s="70">
        <f t="shared" si="435"/>
        <v>320426.61736304167</v>
      </c>
      <c r="AP166" s="70">
        <f t="shared" si="435"/>
        <v>322302.10087852576</v>
      </c>
      <c r="AQ166" s="70">
        <f t="shared" si="435"/>
        <v>336205.62757319241</v>
      </c>
      <c r="AR166" s="70">
        <f t="shared" si="435"/>
        <v>338173.46694158076</v>
      </c>
      <c r="AS166" s="70">
        <f t="shared" si="435"/>
        <v>340152.82423668483</v>
      </c>
      <c r="AT166" s="70">
        <f t="shared" si="435"/>
        <v>354160.83269280189</v>
      </c>
      <c r="AU166" s="70">
        <f t="shared" si="435"/>
        <v>592414.77355490846</v>
      </c>
      <c r="AV166" s="70">
        <f t="shared" si="435"/>
        <v>900478.79357517418</v>
      </c>
      <c r="AW166" s="70">
        <f t="shared" si="435"/>
        <v>1350380.8057931967</v>
      </c>
      <c r="AX166" s="70">
        <f t="shared" si="435"/>
        <v>1814933.1975493352</v>
      </c>
      <c r="AY166" s="70">
        <f t="shared" si="435"/>
        <v>1867304.8324244658</v>
      </c>
      <c r="AZ166" s="70">
        <f t="shared" si="435"/>
        <v>1885277.8324244658</v>
      </c>
      <c r="BA166" s="70">
        <f t="shared" si="435"/>
        <v>1891268.8324244658</v>
      </c>
      <c r="BB166" s="70">
        <f t="shared" si="435"/>
        <v>1909241.8324244658</v>
      </c>
      <c r="BC166" s="70">
        <f t="shared" si="435"/>
        <v>1912237.3324244658</v>
      </c>
      <c r="BD166" s="70">
        <f t="shared" si="435"/>
        <v>1917456.6916244659</v>
      </c>
      <c r="BE166" s="70">
        <f t="shared" si="435"/>
        <v>1920452.1916244659</v>
      </c>
      <c r="BF166" s="70">
        <f t="shared" si="435"/>
        <v>1923447.6916244659</v>
      </c>
      <c r="BG166" s="70">
        <f t="shared" si="435"/>
        <v>1926443.1916244659</v>
      </c>
      <c r="BH166" s="70">
        <f t="shared" si="435"/>
        <v>1929810.1336244659</v>
      </c>
      <c r="BI166" s="70">
        <f t="shared" si="435"/>
        <v>1929810.1336244659</v>
      </c>
    </row>
    <row r="168" spans="1:61">
      <c r="D168" s="57" t="str">
        <f>+D45</f>
        <v>Equitrans, L.P,</v>
      </c>
      <c r="E168" s="57"/>
      <c r="F168" s="57"/>
    </row>
    <row r="169" spans="1:61">
      <c r="D169" s="116" t="str">
        <f>$D$2</f>
        <v>Ohio Valley Connector (OVCX) Project</v>
      </c>
      <c r="E169" s="116"/>
      <c r="F169" s="116"/>
      <c r="G169" s="48"/>
      <c r="H169" s="48"/>
      <c r="I169" s="48"/>
      <c r="J169" s="48"/>
      <c r="K169" s="48"/>
      <c r="L169" s="48"/>
      <c r="M169" s="48"/>
      <c r="N169" s="50"/>
      <c r="O169" s="50"/>
      <c r="P169" s="50"/>
      <c r="T169" s="114"/>
      <c r="U169" s="114"/>
      <c r="V169" s="114"/>
      <c r="Y169" s="50"/>
      <c r="Z169" s="50"/>
      <c r="AA169" s="50"/>
      <c r="AB169" s="50"/>
      <c r="AC169" s="50"/>
      <c r="AD169" s="50"/>
      <c r="AE169" s="50"/>
      <c r="AF169" s="97"/>
      <c r="AG169" s="97"/>
      <c r="AH169" s="97"/>
      <c r="AI169" s="50"/>
      <c r="AJ169" s="50"/>
      <c r="AK169" s="50"/>
      <c r="AL169" s="50"/>
      <c r="AM169" s="50"/>
      <c r="AN169" s="50"/>
      <c r="AO169" s="50"/>
      <c r="AP169" s="50"/>
      <c r="AQ169" s="50"/>
      <c r="AR169" s="97"/>
      <c r="AS169" s="97"/>
      <c r="AT169" s="97"/>
      <c r="AU169" s="52"/>
      <c r="AV169" s="52"/>
      <c r="AW169" s="52"/>
      <c r="AX169" s="52"/>
      <c r="AY169" s="52"/>
      <c r="AZ169" s="52"/>
      <c r="BA169" s="52"/>
      <c r="BB169" s="52"/>
      <c r="BC169" s="52"/>
      <c r="BD169" s="97"/>
      <c r="BE169" s="97"/>
      <c r="BF169" s="97"/>
      <c r="BG169" s="52"/>
      <c r="BH169" s="52"/>
      <c r="BI169" s="52"/>
    </row>
    <row r="170" spans="1:61">
      <c r="D170" s="116" t="str">
        <f>$D$3</f>
        <v>Docket No. CP22-___-000</v>
      </c>
      <c r="E170" s="116"/>
      <c r="F170" s="116"/>
      <c r="G170" s="48"/>
      <c r="H170" s="48"/>
      <c r="I170" s="48"/>
      <c r="J170" s="48"/>
      <c r="K170" s="48"/>
      <c r="L170" s="48"/>
      <c r="M170" s="48"/>
      <c r="N170" s="50"/>
      <c r="O170" s="50"/>
      <c r="P170" s="50"/>
      <c r="T170" s="114"/>
      <c r="U170" s="114"/>
      <c r="V170" s="114"/>
      <c r="Y170" s="50"/>
      <c r="Z170" s="50"/>
      <c r="AA170" s="50"/>
      <c r="AB170" s="50"/>
      <c r="AC170" s="50"/>
      <c r="AD170" s="50"/>
      <c r="AE170" s="50"/>
      <c r="AF170" s="97"/>
      <c r="AG170" s="97"/>
      <c r="AH170" s="97"/>
      <c r="AI170" s="50"/>
      <c r="AJ170" s="50"/>
      <c r="AK170" s="50"/>
      <c r="AL170" s="50"/>
      <c r="AM170" s="50"/>
      <c r="AN170" s="50"/>
      <c r="AO170" s="50"/>
      <c r="AP170" s="50"/>
      <c r="AQ170" s="50"/>
      <c r="AR170" s="97"/>
      <c r="AS170" s="97"/>
      <c r="AT170" s="97"/>
      <c r="AU170" s="52"/>
      <c r="AV170" s="52"/>
      <c r="AW170" s="52"/>
      <c r="AX170" s="52"/>
      <c r="AY170" s="52"/>
      <c r="AZ170" s="52"/>
      <c r="BA170" s="52"/>
      <c r="BB170" s="52"/>
      <c r="BC170" s="52"/>
      <c r="BD170" s="97"/>
      <c r="BE170" s="97"/>
      <c r="BF170" s="97"/>
      <c r="BG170" s="52"/>
      <c r="BH170" s="52"/>
      <c r="BI170" s="52"/>
    </row>
    <row r="171" spans="1:61">
      <c r="D171" s="116" t="str">
        <f>$D$4</f>
        <v>Exhibit K</v>
      </c>
      <c r="E171" s="116"/>
      <c r="F171" s="116"/>
      <c r="G171" s="48"/>
      <c r="H171" s="48"/>
      <c r="I171" s="48"/>
      <c r="J171" s="48"/>
      <c r="K171" s="48"/>
      <c r="L171" s="48"/>
      <c r="M171" s="48"/>
      <c r="N171" s="50"/>
      <c r="O171" s="50"/>
      <c r="P171" s="50"/>
      <c r="T171" s="114"/>
      <c r="U171" s="114"/>
      <c r="V171" s="114"/>
      <c r="Y171" s="50"/>
      <c r="Z171" s="50"/>
      <c r="AA171" s="50"/>
      <c r="AB171" s="50"/>
      <c r="AC171" s="50"/>
      <c r="AD171" s="50"/>
      <c r="AE171" s="50"/>
      <c r="AF171" s="97"/>
      <c r="AG171" s="97"/>
      <c r="AH171" s="97"/>
      <c r="AI171" s="50"/>
      <c r="AJ171" s="50"/>
      <c r="AK171" s="50"/>
      <c r="AL171" s="50"/>
      <c r="AM171" s="50"/>
      <c r="AN171" s="50"/>
      <c r="AO171" s="50"/>
      <c r="AP171" s="50"/>
      <c r="AQ171" s="50"/>
      <c r="AR171" s="97"/>
      <c r="AS171" s="97"/>
      <c r="AT171" s="97"/>
      <c r="AU171" s="52"/>
      <c r="AV171" s="52"/>
      <c r="AW171" s="52"/>
      <c r="AX171" s="52"/>
      <c r="AY171" s="52"/>
      <c r="AZ171" s="52"/>
      <c r="BA171" s="52"/>
      <c r="BB171" s="52"/>
      <c r="BC171" s="52"/>
      <c r="BD171" s="97"/>
      <c r="BE171" s="97"/>
      <c r="BF171" s="97"/>
      <c r="BG171" s="52"/>
      <c r="BH171" s="52"/>
      <c r="BI171" s="52"/>
    </row>
    <row r="172" spans="1:61">
      <c r="D172" s="116" t="str">
        <f>$D$5</f>
        <v>Cost of Facilities</v>
      </c>
      <c r="E172" s="116"/>
      <c r="F172" s="116"/>
      <c r="G172" s="48"/>
      <c r="H172" s="48"/>
      <c r="I172" s="48"/>
      <c r="J172" s="48"/>
      <c r="K172" s="48"/>
      <c r="L172" s="48"/>
      <c r="M172" s="48"/>
      <c r="N172" s="50"/>
      <c r="O172" s="50"/>
      <c r="P172" s="50"/>
      <c r="T172" s="97"/>
      <c r="U172" s="97"/>
      <c r="V172" s="97"/>
      <c r="Y172" s="50"/>
      <c r="Z172" s="50"/>
      <c r="AA172" s="50"/>
      <c r="AB172" s="50"/>
      <c r="AC172" s="50"/>
      <c r="AD172" s="50"/>
      <c r="AE172" s="50"/>
      <c r="AF172" s="97"/>
      <c r="AG172" s="97"/>
      <c r="AH172" s="97"/>
      <c r="AI172" s="50"/>
      <c r="AJ172" s="50"/>
      <c r="AK172" s="50"/>
      <c r="AL172" s="50"/>
      <c r="AM172" s="50"/>
      <c r="AN172" s="50"/>
      <c r="AO172" s="50"/>
      <c r="AP172" s="50"/>
      <c r="AQ172" s="50"/>
      <c r="AR172" s="97"/>
      <c r="AS172" s="97"/>
      <c r="AT172" s="97"/>
      <c r="AU172" s="52"/>
      <c r="AV172" s="52"/>
      <c r="AW172" s="52"/>
      <c r="AX172" s="52"/>
      <c r="AY172" s="52"/>
      <c r="AZ172" s="52"/>
      <c r="BA172" s="52"/>
      <c r="BB172" s="52"/>
      <c r="BC172" s="52"/>
      <c r="BD172" s="97"/>
      <c r="BE172" s="97"/>
      <c r="BF172" s="97"/>
      <c r="BG172" s="52"/>
      <c r="BH172" s="52"/>
      <c r="BI172" s="52"/>
    </row>
    <row r="173" spans="1:61">
      <c r="D173" s="113" t="s">
        <v>69</v>
      </c>
      <c r="E173" s="113"/>
      <c r="F173" s="113"/>
      <c r="G173" s="48"/>
      <c r="H173" s="48"/>
      <c r="I173" s="48"/>
      <c r="J173" s="48"/>
      <c r="K173" s="48"/>
      <c r="L173" s="48"/>
      <c r="M173" s="48"/>
      <c r="N173" s="50"/>
      <c r="O173" s="50"/>
      <c r="P173" s="50"/>
      <c r="T173" s="114"/>
      <c r="U173" s="114"/>
      <c r="V173" s="114"/>
      <c r="Y173" s="50"/>
      <c r="Z173" s="50"/>
      <c r="AA173" s="50"/>
      <c r="AB173" s="50"/>
      <c r="AC173" s="50"/>
      <c r="AD173" s="50"/>
      <c r="AE173" s="50"/>
      <c r="AF173" s="97"/>
      <c r="AG173" s="97"/>
      <c r="AH173" s="97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2"/>
      <c r="AV173" s="52"/>
      <c r="AW173" s="52"/>
      <c r="AX173" s="52"/>
      <c r="AY173" s="52"/>
      <c r="AZ173" s="52"/>
      <c r="BA173" s="52"/>
      <c r="BB173" s="52"/>
      <c r="BC173" s="52"/>
      <c r="BD173" s="97"/>
      <c r="BE173" s="97"/>
      <c r="BF173" s="97"/>
      <c r="BG173" s="52"/>
      <c r="BH173" s="52"/>
      <c r="BI173" s="52"/>
    </row>
    <row r="174" spans="1:61">
      <c r="D174" s="50"/>
      <c r="E174" s="50"/>
      <c r="F174" s="50"/>
      <c r="G174" s="48"/>
      <c r="H174" s="48"/>
      <c r="I174" s="48"/>
      <c r="J174" s="48"/>
      <c r="K174" s="48"/>
      <c r="L174" s="48"/>
      <c r="M174" s="48"/>
      <c r="N174" s="50"/>
      <c r="O174" s="50"/>
      <c r="P174" s="50"/>
      <c r="Q174" s="50"/>
      <c r="R174" s="50"/>
      <c r="S174" s="50"/>
      <c r="T174" s="97"/>
      <c r="U174" s="97"/>
      <c r="V174" s="97"/>
      <c r="W174" s="50"/>
      <c r="X174" s="50"/>
      <c r="Y174" s="50"/>
      <c r="Z174" s="50"/>
      <c r="AA174" s="50"/>
      <c r="AB174" s="50"/>
      <c r="AC174" s="50"/>
      <c r="AD174" s="50"/>
      <c r="AE174" s="50"/>
      <c r="AF174" s="97"/>
      <c r="AG174" s="97"/>
      <c r="AH174" s="97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2"/>
      <c r="AV174" s="52"/>
      <c r="AW174" s="52"/>
      <c r="AX174" s="52"/>
      <c r="AY174" s="52"/>
      <c r="AZ174" s="52"/>
      <c r="BA174" s="52"/>
      <c r="BB174" s="52"/>
      <c r="BC174" s="52"/>
      <c r="BD174" s="97"/>
      <c r="BE174" s="97"/>
      <c r="BF174" s="97"/>
      <c r="BG174" s="52"/>
      <c r="BH174" s="52"/>
      <c r="BI174" s="52"/>
    </row>
    <row r="175" spans="1:61" s="57" customFormat="1">
      <c r="A175" s="103"/>
      <c r="B175" s="109"/>
      <c r="C175" s="102"/>
      <c r="D175" s="55" t="s">
        <v>39</v>
      </c>
      <c r="E175" s="54"/>
      <c r="F175" s="50"/>
      <c r="G175" s="115" t="s">
        <v>40</v>
      </c>
      <c r="H175" s="115"/>
      <c r="I175" s="115"/>
      <c r="J175" s="115"/>
      <c r="K175" s="98"/>
      <c r="L175" s="98"/>
      <c r="M175" s="98"/>
      <c r="N175" s="56" t="str">
        <f>N$10</f>
        <v>Actuals</v>
      </c>
      <c r="O175" s="56" t="str">
        <f t="shared" ref="O175:BI175" si="436">O$10</f>
        <v>Actuals</v>
      </c>
      <c r="P175" s="56" t="str">
        <f t="shared" si="436"/>
        <v>Actuals</v>
      </c>
      <c r="Q175" s="56" t="str">
        <f t="shared" si="436"/>
        <v>Actuals</v>
      </c>
      <c r="R175" s="56" t="str">
        <f t="shared" si="436"/>
        <v>Actuals</v>
      </c>
      <c r="S175" s="56" t="str">
        <f t="shared" si="436"/>
        <v>Forecast</v>
      </c>
      <c r="T175" s="56" t="str">
        <f t="shared" si="436"/>
        <v>Forecast</v>
      </c>
      <c r="U175" s="56" t="str">
        <f t="shared" si="436"/>
        <v>Forecast</v>
      </c>
      <c r="V175" s="56" t="str">
        <f t="shared" si="436"/>
        <v>Forecast</v>
      </c>
      <c r="W175" s="56" t="str">
        <f t="shared" si="436"/>
        <v>Forecast</v>
      </c>
      <c r="X175" s="56" t="str">
        <f t="shared" si="436"/>
        <v>Forecast</v>
      </c>
      <c r="Y175" s="56" t="str">
        <f t="shared" si="436"/>
        <v>Forecast</v>
      </c>
      <c r="Z175" s="56" t="str">
        <f t="shared" si="436"/>
        <v>Forecast</v>
      </c>
      <c r="AA175" s="56" t="str">
        <f t="shared" si="436"/>
        <v>Forecast</v>
      </c>
      <c r="AB175" s="56" t="str">
        <f t="shared" si="436"/>
        <v>Forecast</v>
      </c>
      <c r="AC175" s="56" t="str">
        <f t="shared" si="436"/>
        <v>Forecast</v>
      </c>
      <c r="AD175" s="56" t="str">
        <f t="shared" si="436"/>
        <v>Forecast</v>
      </c>
      <c r="AE175" s="56" t="str">
        <f t="shared" si="436"/>
        <v>Forecast</v>
      </c>
      <c r="AF175" s="56" t="str">
        <f t="shared" si="436"/>
        <v>Forecast</v>
      </c>
      <c r="AG175" s="56" t="str">
        <f t="shared" si="436"/>
        <v>Forecast</v>
      </c>
      <c r="AH175" s="56" t="str">
        <f t="shared" si="436"/>
        <v>Forecast</v>
      </c>
      <c r="AI175" s="56" t="str">
        <f t="shared" si="436"/>
        <v>Forecast</v>
      </c>
      <c r="AJ175" s="56" t="str">
        <f t="shared" si="436"/>
        <v>Forecast</v>
      </c>
      <c r="AK175" s="56" t="str">
        <f t="shared" si="436"/>
        <v>Forecast</v>
      </c>
      <c r="AL175" s="56" t="str">
        <f t="shared" si="436"/>
        <v>Forecast</v>
      </c>
      <c r="AM175" s="56" t="str">
        <f t="shared" si="436"/>
        <v>Forecast</v>
      </c>
      <c r="AN175" s="56" t="str">
        <f t="shared" si="436"/>
        <v>Forecast</v>
      </c>
      <c r="AO175" s="56" t="str">
        <f t="shared" si="436"/>
        <v>Forecast</v>
      </c>
      <c r="AP175" s="56" t="str">
        <f t="shared" si="436"/>
        <v>Forecast</v>
      </c>
      <c r="AQ175" s="56" t="str">
        <f t="shared" si="436"/>
        <v>Forecast</v>
      </c>
      <c r="AR175" s="56" t="str">
        <f t="shared" si="436"/>
        <v>Forecast</v>
      </c>
      <c r="AS175" s="56" t="str">
        <f t="shared" si="436"/>
        <v>Forecast</v>
      </c>
      <c r="AT175" s="56" t="str">
        <f t="shared" si="436"/>
        <v>Forecast</v>
      </c>
      <c r="AU175" s="56" t="str">
        <f t="shared" si="436"/>
        <v>Forecast</v>
      </c>
      <c r="AV175" s="56" t="str">
        <f t="shared" si="436"/>
        <v>Forecast</v>
      </c>
      <c r="AW175" s="56" t="str">
        <f t="shared" si="436"/>
        <v>Forecast</v>
      </c>
      <c r="AX175" s="56" t="str">
        <f t="shared" si="436"/>
        <v>Forecast</v>
      </c>
      <c r="AY175" s="56" t="str">
        <f t="shared" si="436"/>
        <v>Forecast</v>
      </c>
      <c r="AZ175" s="56" t="str">
        <f t="shared" si="436"/>
        <v>Forecast</v>
      </c>
      <c r="BA175" s="56" t="str">
        <f t="shared" si="436"/>
        <v>Forecast</v>
      </c>
      <c r="BB175" s="56" t="str">
        <f t="shared" si="436"/>
        <v>Forecast</v>
      </c>
      <c r="BC175" s="56" t="str">
        <f t="shared" si="436"/>
        <v>Forecast</v>
      </c>
      <c r="BD175" s="56" t="str">
        <f t="shared" si="436"/>
        <v>Forecast</v>
      </c>
      <c r="BE175" s="56" t="str">
        <f t="shared" si="436"/>
        <v>Forecast</v>
      </c>
      <c r="BF175" s="56" t="str">
        <f t="shared" si="436"/>
        <v>Forecast</v>
      </c>
      <c r="BG175" s="56" t="str">
        <f t="shared" si="436"/>
        <v>Forecast</v>
      </c>
      <c r="BH175" s="56" t="str">
        <f t="shared" si="436"/>
        <v>Forecast</v>
      </c>
      <c r="BI175" s="56" t="str">
        <f t="shared" si="436"/>
        <v>Forecast</v>
      </c>
    </row>
    <row r="176" spans="1:61" s="62" customFormat="1">
      <c r="A176" s="110" t="s">
        <v>65</v>
      </c>
      <c r="B176" s="104" t="s">
        <v>43</v>
      </c>
      <c r="C176" s="105"/>
      <c r="D176" s="58" t="s">
        <v>44</v>
      </c>
      <c r="E176" s="59" t="s">
        <v>45</v>
      </c>
      <c r="F176" s="59" t="s">
        <v>46</v>
      </c>
      <c r="G176" s="60">
        <v>2021</v>
      </c>
      <c r="H176" s="60">
        <v>2022</v>
      </c>
      <c r="I176" s="60">
        <v>2023</v>
      </c>
      <c r="J176" s="60">
        <v>2024</v>
      </c>
      <c r="K176" s="60">
        <v>2025</v>
      </c>
      <c r="L176" s="60" t="s">
        <v>47</v>
      </c>
      <c r="M176" s="60"/>
      <c r="N176" s="61">
        <v>44317</v>
      </c>
      <c r="O176" s="61">
        <f>EOMONTH(N176,1)</f>
        <v>44377</v>
      </c>
      <c r="P176" s="61">
        <f t="shared" ref="P176:BI176" si="437">EOMONTH(O176,1)</f>
        <v>44408</v>
      </c>
      <c r="Q176" s="61">
        <f t="shared" si="437"/>
        <v>44439</v>
      </c>
      <c r="R176" s="61">
        <f t="shared" si="437"/>
        <v>44469</v>
      </c>
      <c r="S176" s="61">
        <f t="shared" si="437"/>
        <v>44500</v>
      </c>
      <c r="T176" s="61">
        <f t="shared" si="437"/>
        <v>44530</v>
      </c>
      <c r="U176" s="61">
        <f t="shared" si="437"/>
        <v>44561</v>
      </c>
      <c r="V176" s="61">
        <f t="shared" si="437"/>
        <v>44592</v>
      </c>
      <c r="W176" s="61">
        <f t="shared" si="437"/>
        <v>44620</v>
      </c>
      <c r="X176" s="61">
        <f t="shared" si="437"/>
        <v>44651</v>
      </c>
      <c r="Y176" s="61">
        <f t="shared" si="437"/>
        <v>44681</v>
      </c>
      <c r="Z176" s="61">
        <f t="shared" si="437"/>
        <v>44712</v>
      </c>
      <c r="AA176" s="61">
        <f t="shared" si="437"/>
        <v>44742</v>
      </c>
      <c r="AB176" s="61">
        <f t="shared" si="437"/>
        <v>44773</v>
      </c>
      <c r="AC176" s="61">
        <f t="shared" si="437"/>
        <v>44804</v>
      </c>
      <c r="AD176" s="61">
        <f t="shared" si="437"/>
        <v>44834</v>
      </c>
      <c r="AE176" s="61">
        <f t="shared" si="437"/>
        <v>44865</v>
      </c>
      <c r="AF176" s="61">
        <f t="shared" si="437"/>
        <v>44895</v>
      </c>
      <c r="AG176" s="61">
        <f t="shared" si="437"/>
        <v>44926</v>
      </c>
      <c r="AH176" s="61">
        <f t="shared" si="437"/>
        <v>44957</v>
      </c>
      <c r="AI176" s="61">
        <f t="shared" si="437"/>
        <v>44985</v>
      </c>
      <c r="AJ176" s="61">
        <f t="shared" si="437"/>
        <v>45016</v>
      </c>
      <c r="AK176" s="61">
        <f t="shared" si="437"/>
        <v>45046</v>
      </c>
      <c r="AL176" s="61">
        <f t="shared" si="437"/>
        <v>45077</v>
      </c>
      <c r="AM176" s="61">
        <f t="shared" si="437"/>
        <v>45107</v>
      </c>
      <c r="AN176" s="61">
        <f t="shared" si="437"/>
        <v>45138</v>
      </c>
      <c r="AO176" s="61">
        <f t="shared" si="437"/>
        <v>45169</v>
      </c>
      <c r="AP176" s="61">
        <f t="shared" si="437"/>
        <v>45199</v>
      </c>
      <c r="AQ176" s="61">
        <f t="shared" si="437"/>
        <v>45230</v>
      </c>
      <c r="AR176" s="61">
        <f t="shared" si="437"/>
        <v>45260</v>
      </c>
      <c r="AS176" s="61">
        <f t="shared" si="437"/>
        <v>45291</v>
      </c>
      <c r="AT176" s="61">
        <f t="shared" si="437"/>
        <v>45322</v>
      </c>
      <c r="AU176" s="61">
        <f t="shared" si="437"/>
        <v>45351</v>
      </c>
      <c r="AV176" s="61">
        <f t="shared" si="437"/>
        <v>45382</v>
      </c>
      <c r="AW176" s="61">
        <f t="shared" si="437"/>
        <v>45412</v>
      </c>
      <c r="AX176" s="61">
        <f t="shared" si="437"/>
        <v>45443</v>
      </c>
      <c r="AY176" s="61">
        <f t="shared" si="437"/>
        <v>45473</v>
      </c>
      <c r="AZ176" s="61">
        <f t="shared" si="437"/>
        <v>45504</v>
      </c>
      <c r="BA176" s="61">
        <f t="shared" si="437"/>
        <v>45535</v>
      </c>
      <c r="BB176" s="61">
        <f t="shared" si="437"/>
        <v>45565</v>
      </c>
      <c r="BC176" s="61">
        <f t="shared" si="437"/>
        <v>45596</v>
      </c>
      <c r="BD176" s="61">
        <f t="shared" si="437"/>
        <v>45626</v>
      </c>
      <c r="BE176" s="61">
        <f t="shared" si="437"/>
        <v>45657</v>
      </c>
      <c r="BF176" s="61">
        <f t="shared" si="437"/>
        <v>45688</v>
      </c>
      <c r="BG176" s="61">
        <f t="shared" si="437"/>
        <v>45716</v>
      </c>
      <c r="BH176" s="61">
        <f t="shared" si="437"/>
        <v>45747</v>
      </c>
      <c r="BI176" s="61">
        <f t="shared" si="437"/>
        <v>45777</v>
      </c>
    </row>
    <row r="177" spans="1:69">
      <c r="D177" s="63"/>
      <c r="E177" s="64"/>
      <c r="F177" s="64"/>
      <c r="G177" s="65"/>
      <c r="H177" s="65"/>
      <c r="I177" s="65"/>
      <c r="J177" s="65"/>
      <c r="K177" s="65"/>
      <c r="L177" s="65"/>
      <c r="M177" s="65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94" t="s">
        <v>66</v>
      </c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</row>
    <row r="178" spans="1:69">
      <c r="A178" s="100">
        <v>124500104</v>
      </c>
      <c r="B178" s="101">
        <v>4</v>
      </c>
      <c r="D178" s="67">
        <v>1</v>
      </c>
      <c r="E178" s="68" t="s">
        <v>14</v>
      </c>
      <c r="F178" s="68"/>
      <c r="G178" s="69">
        <f t="shared" ref="G178:K187" si="438">SUMIF($N$8:$BI$8,G$11,$N178:$BI178)</f>
        <v>0</v>
      </c>
      <c r="H178" s="69">
        <f t="shared" si="438"/>
        <v>0</v>
      </c>
      <c r="I178" s="69">
        <f t="shared" si="438"/>
        <v>0</v>
      </c>
      <c r="J178" s="69">
        <f t="shared" si="438"/>
        <v>0</v>
      </c>
      <c r="K178" s="69">
        <f t="shared" si="438"/>
        <v>0</v>
      </c>
      <c r="L178" s="69">
        <f>SUM(G178:K178)</f>
        <v>0</v>
      </c>
      <c r="M178" s="69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</row>
    <row r="179" spans="1:69">
      <c r="A179" s="100">
        <v>124500104</v>
      </c>
      <c r="B179" s="106" t="s">
        <v>48</v>
      </c>
      <c r="C179" s="107"/>
      <c r="D179" s="67">
        <v>2</v>
      </c>
      <c r="E179" s="68" t="s">
        <v>15</v>
      </c>
      <c r="F179" s="68"/>
      <c r="G179" s="69">
        <f t="shared" si="438"/>
        <v>0</v>
      </c>
      <c r="H179" s="69">
        <f t="shared" si="438"/>
        <v>0</v>
      </c>
      <c r="I179" s="69">
        <f t="shared" si="438"/>
        <v>0</v>
      </c>
      <c r="J179" s="69">
        <f t="shared" si="438"/>
        <v>0</v>
      </c>
      <c r="K179" s="69">
        <f t="shared" si="438"/>
        <v>0</v>
      </c>
      <c r="L179" s="69">
        <f t="shared" ref="L179:L187" si="439">SUM(G179:K179)</f>
        <v>0</v>
      </c>
      <c r="M179" s="69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</row>
    <row r="180" spans="1:69">
      <c r="A180" s="100">
        <v>124500104</v>
      </c>
      <c r="B180" s="101">
        <v>1</v>
      </c>
      <c r="D180" s="67">
        <v>3</v>
      </c>
      <c r="E180" s="68" t="s">
        <v>16</v>
      </c>
      <c r="F180" s="68"/>
      <c r="G180" s="69">
        <f t="shared" si="438"/>
        <v>0</v>
      </c>
      <c r="H180" s="69">
        <f t="shared" si="438"/>
        <v>0</v>
      </c>
      <c r="I180" s="69">
        <f t="shared" si="438"/>
        <v>32052</v>
      </c>
      <c r="J180" s="69">
        <f t="shared" si="438"/>
        <v>0</v>
      </c>
      <c r="K180" s="69">
        <f t="shared" si="438"/>
        <v>0</v>
      </c>
      <c r="L180" s="69">
        <f t="shared" si="439"/>
        <v>32052</v>
      </c>
      <c r="M180" s="69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>
        <v>32052</v>
      </c>
      <c r="AK180" s="70"/>
      <c r="AL180" s="70"/>
      <c r="AM180" s="70"/>
      <c r="AN180" s="70"/>
      <c r="AO180" s="70"/>
      <c r="AP180" s="70"/>
      <c r="AQ180" s="70"/>
      <c r="AR180" s="70"/>
      <c r="AS180" s="70"/>
      <c r="AT180" s="70"/>
      <c r="AU180" s="70"/>
      <c r="AV180" s="70"/>
      <c r="AW180" s="70"/>
      <c r="AX180" s="70"/>
      <c r="AY180" s="70"/>
      <c r="AZ180" s="70"/>
      <c r="BA180" s="70"/>
      <c r="BB180" s="70"/>
      <c r="BC180" s="70"/>
      <c r="BD180" s="70"/>
      <c r="BE180" s="70"/>
      <c r="BF180" s="70"/>
      <c r="BG180" s="70"/>
      <c r="BH180" s="70"/>
      <c r="BI180" s="70"/>
    </row>
    <row r="181" spans="1:69">
      <c r="A181" s="100">
        <v>124500104</v>
      </c>
      <c r="B181" s="101" t="s">
        <v>49</v>
      </c>
      <c r="D181" s="67">
        <v>4</v>
      </c>
      <c r="E181" s="68" t="s">
        <v>17</v>
      </c>
      <c r="F181" s="68"/>
      <c r="G181" s="69">
        <f t="shared" si="438"/>
        <v>0</v>
      </c>
      <c r="H181" s="69">
        <f t="shared" si="438"/>
        <v>0</v>
      </c>
      <c r="I181" s="69">
        <f t="shared" si="438"/>
        <v>38055</v>
      </c>
      <c r="J181" s="69">
        <f t="shared" si="438"/>
        <v>0</v>
      </c>
      <c r="K181" s="69">
        <f t="shared" si="438"/>
        <v>0</v>
      </c>
      <c r="L181" s="69">
        <f t="shared" si="439"/>
        <v>38055</v>
      </c>
      <c r="M181" s="69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>
        <v>2580</v>
      </c>
      <c r="AL181" s="70">
        <v>35475</v>
      </c>
      <c r="AM181" s="70">
        <v>0</v>
      </c>
      <c r="AN181" s="70"/>
      <c r="AO181" s="70"/>
      <c r="AP181" s="70"/>
      <c r="AQ181" s="70"/>
      <c r="AR181" s="70"/>
      <c r="AS181" s="70"/>
      <c r="AT181" s="70"/>
      <c r="AU181" s="70"/>
      <c r="AV181" s="70"/>
      <c r="AW181" s="70"/>
      <c r="AX181" s="70"/>
      <c r="AY181" s="70"/>
      <c r="AZ181" s="70"/>
      <c r="BA181" s="70"/>
      <c r="BB181" s="70"/>
      <c r="BC181" s="70"/>
      <c r="BD181" s="70"/>
      <c r="BE181" s="70"/>
      <c r="BF181" s="70"/>
      <c r="BG181" s="70"/>
      <c r="BH181" s="70"/>
      <c r="BI181" s="70"/>
    </row>
    <row r="182" spans="1:69">
      <c r="A182" s="100">
        <v>124500104</v>
      </c>
      <c r="B182" s="101">
        <v>6.1</v>
      </c>
      <c r="D182" s="67">
        <v>5</v>
      </c>
      <c r="E182" s="68" t="s">
        <v>18</v>
      </c>
      <c r="F182" s="68"/>
      <c r="G182" s="69">
        <f t="shared" si="438"/>
        <v>0</v>
      </c>
      <c r="H182" s="69">
        <f t="shared" si="438"/>
        <v>0</v>
      </c>
      <c r="I182" s="69">
        <f t="shared" si="438"/>
        <v>10191</v>
      </c>
      <c r="J182" s="69">
        <f t="shared" si="438"/>
        <v>0</v>
      </c>
      <c r="K182" s="69">
        <f t="shared" si="438"/>
        <v>0</v>
      </c>
      <c r="L182" s="69">
        <f t="shared" si="439"/>
        <v>10191</v>
      </c>
      <c r="M182" s="69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>
        <v>1000</v>
      </c>
      <c r="AK182" s="70">
        <v>4000</v>
      </c>
      <c r="AL182" s="70">
        <f>4417+774</f>
        <v>5191</v>
      </c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</row>
    <row r="183" spans="1:69">
      <c r="A183" s="100">
        <v>124500104</v>
      </c>
      <c r="B183" s="101" t="s">
        <v>50</v>
      </c>
      <c r="D183" s="67">
        <v>6</v>
      </c>
      <c r="E183" s="68" t="s">
        <v>19</v>
      </c>
      <c r="F183" s="68"/>
      <c r="G183" s="69">
        <f t="shared" si="438"/>
        <v>0</v>
      </c>
      <c r="H183" s="69">
        <f t="shared" si="438"/>
        <v>0</v>
      </c>
      <c r="I183" s="69">
        <f t="shared" si="438"/>
        <v>16290</v>
      </c>
      <c r="J183" s="69">
        <f t="shared" si="438"/>
        <v>0</v>
      </c>
      <c r="K183" s="69">
        <f t="shared" si="438"/>
        <v>0</v>
      </c>
      <c r="L183" s="69">
        <f t="shared" si="439"/>
        <v>16290</v>
      </c>
      <c r="M183" s="69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>
        <v>5000</v>
      </c>
      <c r="AL183" s="70">
        <f>1290+5000</f>
        <v>6290</v>
      </c>
      <c r="AM183" s="70">
        <v>5000</v>
      </c>
      <c r="AN183" s="70"/>
      <c r="AO183" s="70"/>
      <c r="AP183" s="70"/>
      <c r="AQ183" s="70"/>
      <c r="AR183" s="70"/>
      <c r="AS183" s="70"/>
      <c r="AT183" s="70"/>
      <c r="AU183" s="70"/>
      <c r="AV183" s="70"/>
      <c r="AW183" s="70"/>
      <c r="AX183" s="70"/>
      <c r="AY183" s="70"/>
      <c r="AZ183" s="70"/>
      <c r="BA183" s="70"/>
      <c r="BB183" s="70"/>
      <c r="BC183" s="70"/>
      <c r="BD183" s="70"/>
      <c r="BE183" s="70"/>
      <c r="BF183" s="70"/>
      <c r="BG183" s="70"/>
      <c r="BH183" s="70"/>
      <c r="BI183" s="70"/>
    </row>
    <row r="184" spans="1:69">
      <c r="A184" s="100">
        <v>124500104</v>
      </c>
      <c r="B184" s="101">
        <v>7</v>
      </c>
      <c r="D184" s="67">
        <v>7</v>
      </c>
      <c r="E184" s="68" t="s">
        <v>20</v>
      </c>
      <c r="F184" s="71"/>
      <c r="G184" s="69">
        <f t="shared" si="438"/>
        <v>0</v>
      </c>
      <c r="H184" s="69">
        <f t="shared" si="438"/>
        <v>0</v>
      </c>
      <c r="I184" s="69">
        <f t="shared" si="438"/>
        <v>6761</v>
      </c>
      <c r="J184" s="69">
        <f t="shared" si="438"/>
        <v>0</v>
      </c>
      <c r="K184" s="69">
        <f t="shared" si="438"/>
        <v>0</v>
      </c>
      <c r="L184" s="69">
        <f t="shared" si="439"/>
        <v>6761</v>
      </c>
      <c r="M184" s="69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>
        <v>6761</v>
      </c>
      <c r="AO184" s="70"/>
      <c r="AP184" s="70"/>
      <c r="AQ184" s="70"/>
      <c r="AR184" s="70"/>
      <c r="AS184" s="70"/>
      <c r="AT184" s="70"/>
      <c r="AU184" s="70"/>
      <c r="AV184" s="70"/>
      <c r="AW184" s="70"/>
      <c r="AX184" s="70"/>
      <c r="AY184" s="70"/>
      <c r="AZ184" s="70"/>
      <c r="BA184" s="70"/>
      <c r="BB184" s="70"/>
      <c r="BC184" s="70"/>
      <c r="BD184" s="70"/>
      <c r="BE184" s="70"/>
      <c r="BF184" s="70"/>
      <c r="BG184" s="70"/>
      <c r="BH184" s="70"/>
      <c r="BI184" s="70"/>
    </row>
    <row r="185" spans="1:69">
      <c r="A185" s="100">
        <v>124500104</v>
      </c>
      <c r="B185" s="101">
        <v>2.5</v>
      </c>
      <c r="D185" s="67">
        <v>8</v>
      </c>
      <c r="E185" s="68" t="s">
        <v>21</v>
      </c>
      <c r="F185" s="71"/>
      <c r="G185" s="69">
        <f t="shared" si="438"/>
        <v>0</v>
      </c>
      <c r="H185" s="69">
        <f t="shared" si="438"/>
        <v>0</v>
      </c>
      <c r="I185" s="69">
        <f t="shared" si="438"/>
        <v>0.84</v>
      </c>
      <c r="J185" s="69">
        <f t="shared" si="438"/>
        <v>0</v>
      </c>
      <c r="K185" s="69">
        <f t="shared" si="438"/>
        <v>0</v>
      </c>
      <c r="L185" s="69">
        <f t="shared" si="439"/>
        <v>0.84</v>
      </c>
      <c r="M185" s="69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  <c r="AN185" s="70"/>
      <c r="AO185" s="70"/>
      <c r="AP185" s="70"/>
      <c r="AQ185" s="70">
        <f>0.3*2.8</f>
        <v>0.84</v>
      </c>
      <c r="AR185" s="70"/>
      <c r="AS185" s="70"/>
      <c r="AT185" s="70"/>
      <c r="AU185" s="70"/>
      <c r="AV185" s="70"/>
      <c r="AW185" s="70"/>
      <c r="AX185" s="70"/>
      <c r="AY185" s="70"/>
      <c r="AZ185" s="70"/>
      <c r="BA185" s="70"/>
      <c r="BB185" s="70"/>
      <c r="BC185" s="70"/>
      <c r="BD185" s="70"/>
      <c r="BE185" s="70"/>
      <c r="BF185" s="70"/>
      <c r="BG185" s="70"/>
      <c r="BH185" s="70"/>
      <c r="BI185" s="70"/>
    </row>
    <row r="186" spans="1:69">
      <c r="A186" s="100">
        <v>124500104</v>
      </c>
      <c r="B186" s="101">
        <v>9</v>
      </c>
      <c r="D186" s="67">
        <v>9</v>
      </c>
      <c r="E186" s="68" t="s">
        <v>22</v>
      </c>
      <c r="F186" s="68"/>
      <c r="G186" s="69">
        <f t="shared" si="438"/>
        <v>0</v>
      </c>
      <c r="H186" s="69">
        <f t="shared" si="438"/>
        <v>0</v>
      </c>
      <c r="I186" s="69">
        <f t="shared" si="438"/>
        <v>20483.938287999998</v>
      </c>
      <c r="J186" s="69">
        <f t="shared" si="438"/>
        <v>0</v>
      </c>
      <c r="K186" s="69">
        <f t="shared" si="438"/>
        <v>0</v>
      </c>
      <c r="L186" s="69">
        <f t="shared" si="439"/>
        <v>20483.938287999998</v>
      </c>
      <c r="M186" s="69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>
        <f>SUM(AJ178:AJ185)*0.1982</f>
        <v>6550.9063999999998</v>
      </c>
      <c r="AK186" s="70">
        <f t="shared" ref="AK186:AQ186" si="440">SUM(AK178:AK185)*0.1982</f>
        <v>2295.1559999999999</v>
      </c>
      <c r="AL186" s="70">
        <f t="shared" si="440"/>
        <v>9306.6791999999987</v>
      </c>
      <c r="AM186" s="70">
        <f t="shared" si="440"/>
        <v>990.99999999999989</v>
      </c>
      <c r="AN186" s="70">
        <f t="shared" si="440"/>
        <v>1340.0301999999999</v>
      </c>
      <c r="AO186" s="70">
        <f t="shared" si="440"/>
        <v>0</v>
      </c>
      <c r="AP186" s="70">
        <f t="shared" si="440"/>
        <v>0</v>
      </c>
      <c r="AQ186" s="70">
        <f t="shared" si="440"/>
        <v>0.16648799999999997</v>
      </c>
      <c r="AR186" s="70"/>
      <c r="AS186" s="70"/>
      <c r="AT186" s="70"/>
      <c r="AU186" s="70"/>
      <c r="AV186" s="70"/>
      <c r="AW186" s="70"/>
      <c r="AX186" s="70"/>
      <c r="AY186" s="70"/>
      <c r="AZ186" s="70"/>
      <c r="BA186" s="70"/>
      <c r="BB186" s="70"/>
      <c r="BC186" s="70"/>
      <c r="BD186" s="70"/>
      <c r="BE186" s="70"/>
      <c r="BF186" s="70"/>
      <c r="BG186" s="70"/>
      <c r="BH186" s="70"/>
      <c r="BI186" s="70"/>
    </row>
    <row r="187" spans="1:69">
      <c r="A187" s="100">
        <v>124500104</v>
      </c>
      <c r="B187" s="101">
        <v>10</v>
      </c>
      <c r="D187" s="67">
        <v>10</v>
      </c>
      <c r="E187" s="68" t="s">
        <v>23</v>
      </c>
      <c r="F187" s="68"/>
      <c r="G187" s="69">
        <f t="shared" si="438"/>
        <v>0</v>
      </c>
      <c r="H187" s="69">
        <f t="shared" si="438"/>
        <v>0</v>
      </c>
      <c r="I187" s="69">
        <f t="shared" si="438"/>
        <v>83.071826268199999</v>
      </c>
      <c r="J187" s="69">
        <f t="shared" si="438"/>
        <v>0</v>
      </c>
      <c r="K187" s="69">
        <f t="shared" si="438"/>
        <v>0</v>
      </c>
      <c r="L187" s="69">
        <f t="shared" si="439"/>
        <v>83.071826268199999</v>
      </c>
      <c r="M187" s="69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>
        <f>SUM(AJ178:AJ186)*0.35*0.023/12</f>
        <v>26.566949709999999</v>
      </c>
      <c r="AK187" s="70">
        <f t="shared" ref="AK187:AQ187" si="441">SUM(AK178:AK186)*0.35*0.023/12</f>
        <v>9.3079171499999998</v>
      </c>
      <c r="AL187" s="70">
        <f t="shared" si="441"/>
        <v>37.742880629999995</v>
      </c>
      <c r="AM187" s="70">
        <f t="shared" si="441"/>
        <v>4.0189624999999998</v>
      </c>
      <c r="AN187" s="70">
        <f t="shared" si="441"/>
        <v>5.4344410924999993</v>
      </c>
      <c r="AO187" s="70">
        <f t="shared" si="441"/>
        <v>0</v>
      </c>
      <c r="AP187" s="70">
        <f t="shared" si="441"/>
        <v>0</v>
      </c>
      <c r="AQ187" s="70">
        <f t="shared" si="441"/>
        <v>6.7518569999999993E-4</v>
      </c>
      <c r="AR187" s="70"/>
      <c r="AS187" s="70"/>
      <c r="AT187" s="70"/>
      <c r="AU187" s="70"/>
      <c r="AV187" s="70"/>
      <c r="AW187" s="70"/>
      <c r="AX187" s="70"/>
      <c r="AY187" s="70"/>
      <c r="AZ187" s="70"/>
      <c r="BA187" s="70"/>
      <c r="BB187" s="70"/>
      <c r="BC187" s="70"/>
      <c r="BD187" s="70"/>
      <c r="BE187" s="70"/>
      <c r="BF187" s="70"/>
      <c r="BG187" s="70"/>
      <c r="BH187" s="70"/>
      <c r="BI187" s="70"/>
    </row>
    <row r="188" spans="1:69">
      <c r="D188" s="67"/>
      <c r="E188" s="68"/>
      <c r="F188" s="68"/>
      <c r="G188" s="69"/>
      <c r="H188" s="69"/>
      <c r="I188" s="69"/>
      <c r="J188" s="69"/>
      <c r="K188" s="69"/>
      <c r="L188" s="69"/>
      <c r="M188" s="69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  <c r="AL188" s="70"/>
      <c r="AM188" s="70"/>
      <c r="AN188" s="70"/>
      <c r="AO188" s="70"/>
      <c r="AP188" s="70"/>
      <c r="AQ188" s="70"/>
      <c r="AR188" s="70"/>
      <c r="AS188" s="70"/>
      <c r="AT188" s="70"/>
      <c r="AU188" s="70"/>
      <c r="AV188" s="70"/>
      <c r="AW188" s="70"/>
      <c r="AX188" s="70"/>
      <c r="AY188" s="70"/>
      <c r="AZ188" s="70"/>
      <c r="BA188" s="70"/>
      <c r="BB188" s="70"/>
      <c r="BC188" s="70"/>
      <c r="BD188" s="70"/>
      <c r="BE188" s="70"/>
      <c r="BF188" s="70"/>
      <c r="BG188" s="70"/>
      <c r="BH188" s="70"/>
      <c r="BI188" s="70"/>
    </row>
    <row r="189" spans="1:69" s="57" customFormat="1">
      <c r="A189" s="100"/>
      <c r="B189" s="109"/>
      <c r="C189" s="102"/>
      <c r="D189" s="72">
        <v>11</v>
      </c>
      <c r="E189" s="73" t="s">
        <v>51</v>
      </c>
      <c r="F189" s="72"/>
      <c r="G189" s="74">
        <f t="shared" ref="G189:AN189" si="442">SUM(G178:G187)</f>
        <v>0</v>
      </c>
      <c r="H189" s="74">
        <f t="shared" si="442"/>
        <v>0</v>
      </c>
      <c r="I189" s="74">
        <f t="shared" si="442"/>
        <v>123916.85011426821</v>
      </c>
      <c r="J189" s="74">
        <f t="shared" si="442"/>
        <v>0</v>
      </c>
      <c r="K189" s="74">
        <f t="shared" si="442"/>
        <v>0</v>
      </c>
      <c r="L189" s="74"/>
      <c r="M189" s="74"/>
      <c r="N189" s="74">
        <f t="shared" si="442"/>
        <v>0</v>
      </c>
      <c r="O189" s="74">
        <f t="shared" si="442"/>
        <v>0</v>
      </c>
      <c r="P189" s="74">
        <f t="shared" si="442"/>
        <v>0</v>
      </c>
      <c r="Q189" s="74">
        <f t="shared" si="442"/>
        <v>0</v>
      </c>
      <c r="R189" s="74">
        <f t="shared" si="442"/>
        <v>0</v>
      </c>
      <c r="S189" s="74">
        <f t="shared" si="442"/>
        <v>0</v>
      </c>
      <c r="T189" s="74">
        <f t="shared" si="442"/>
        <v>0</v>
      </c>
      <c r="U189" s="74">
        <f t="shared" si="442"/>
        <v>0</v>
      </c>
      <c r="V189" s="74">
        <f t="shared" si="442"/>
        <v>0</v>
      </c>
      <c r="W189" s="74">
        <f t="shared" si="442"/>
        <v>0</v>
      </c>
      <c r="X189" s="74">
        <f t="shared" si="442"/>
        <v>0</v>
      </c>
      <c r="Y189" s="74">
        <f t="shared" si="442"/>
        <v>0</v>
      </c>
      <c r="Z189" s="74">
        <f t="shared" si="442"/>
        <v>0</v>
      </c>
      <c r="AA189" s="74">
        <f t="shared" si="442"/>
        <v>0</v>
      </c>
      <c r="AB189" s="74">
        <f t="shared" si="442"/>
        <v>0</v>
      </c>
      <c r="AC189" s="74">
        <f t="shared" si="442"/>
        <v>0</v>
      </c>
      <c r="AD189" s="74">
        <f t="shared" si="442"/>
        <v>0</v>
      </c>
      <c r="AE189" s="74">
        <f t="shared" si="442"/>
        <v>0</v>
      </c>
      <c r="AF189" s="74">
        <f t="shared" si="442"/>
        <v>0</v>
      </c>
      <c r="AG189" s="74">
        <f t="shared" si="442"/>
        <v>0</v>
      </c>
      <c r="AH189" s="74">
        <f t="shared" si="442"/>
        <v>0</v>
      </c>
      <c r="AI189" s="74">
        <f t="shared" si="442"/>
        <v>0</v>
      </c>
      <c r="AJ189" s="74">
        <f t="shared" si="442"/>
        <v>39629.473349710002</v>
      </c>
      <c r="AK189" s="74">
        <f t="shared" si="442"/>
        <v>13884.463917149998</v>
      </c>
      <c r="AL189" s="74">
        <f t="shared" si="442"/>
        <v>56300.42208063</v>
      </c>
      <c r="AM189" s="74">
        <f t="shared" si="442"/>
        <v>5995.0189625000003</v>
      </c>
      <c r="AN189" s="74">
        <f t="shared" si="442"/>
        <v>8106.4646410924997</v>
      </c>
      <c r="AO189" s="74">
        <f t="shared" ref="AO189:BI189" si="443">SUM(AO178:AO187)</f>
        <v>0</v>
      </c>
      <c r="AP189" s="74">
        <f t="shared" si="443"/>
        <v>0</v>
      </c>
      <c r="AQ189" s="74">
        <f t="shared" si="443"/>
        <v>1.0071631857000001</v>
      </c>
      <c r="AR189" s="74">
        <f t="shared" si="443"/>
        <v>0</v>
      </c>
      <c r="AS189" s="74">
        <f t="shared" si="443"/>
        <v>0</v>
      </c>
      <c r="AT189" s="74">
        <f t="shared" si="443"/>
        <v>0</v>
      </c>
      <c r="AU189" s="74">
        <f t="shared" si="443"/>
        <v>0</v>
      </c>
      <c r="AV189" s="74">
        <f t="shared" si="443"/>
        <v>0</v>
      </c>
      <c r="AW189" s="74">
        <f t="shared" si="443"/>
        <v>0</v>
      </c>
      <c r="AX189" s="74">
        <f t="shared" si="443"/>
        <v>0</v>
      </c>
      <c r="AY189" s="74">
        <f t="shared" si="443"/>
        <v>0</v>
      </c>
      <c r="AZ189" s="74">
        <f t="shared" si="443"/>
        <v>0</v>
      </c>
      <c r="BA189" s="74">
        <f t="shared" si="443"/>
        <v>0</v>
      </c>
      <c r="BB189" s="74">
        <f t="shared" si="443"/>
        <v>0</v>
      </c>
      <c r="BC189" s="74">
        <f t="shared" si="443"/>
        <v>0</v>
      </c>
      <c r="BD189" s="74">
        <f t="shared" si="443"/>
        <v>0</v>
      </c>
      <c r="BE189" s="74">
        <f t="shared" si="443"/>
        <v>0</v>
      </c>
      <c r="BF189" s="74">
        <f t="shared" si="443"/>
        <v>0</v>
      </c>
      <c r="BG189" s="74">
        <f t="shared" si="443"/>
        <v>0</v>
      </c>
      <c r="BH189" s="74">
        <f t="shared" si="443"/>
        <v>0</v>
      </c>
      <c r="BI189" s="74">
        <f t="shared" si="443"/>
        <v>0</v>
      </c>
    </row>
    <row r="190" spans="1:69">
      <c r="D190" s="71">
        <v>12</v>
      </c>
      <c r="E190" s="68" t="s">
        <v>52</v>
      </c>
      <c r="F190" s="71"/>
      <c r="G190" s="69">
        <f>+G189</f>
        <v>0</v>
      </c>
      <c r="H190" s="69">
        <f>H189+G190</f>
        <v>0</v>
      </c>
      <c r="I190" s="69">
        <f>I189+H190</f>
        <v>123916.85011426821</v>
      </c>
      <c r="J190" s="69">
        <f>J189+I190</f>
        <v>123916.85011426821</v>
      </c>
      <c r="K190" s="69">
        <f>K189+J190</f>
        <v>123916.85011426821</v>
      </c>
      <c r="L190" s="69">
        <f>L189+K190</f>
        <v>123916.85011426821</v>
      </c>
      <c r="M190" s="69"/>
      <c r="N190" s="70">
        <f>N189</f>
        <v>0</v>
      </c>
      <c r="O190" s="70">
        <f>O189+N190</f>
        <v>0</v>
      </c>
      <c r="P190" s="70">
        <f t="shared" ref="P190:R190" si="444">P189+O190</f>
        <v>0</v>
      </c>
      <c r="Q190" s="70">
        <f t="shared" si="444"/>
        <v>0</v>
      </c>
      <c r="R190" s="70">
        <f t="shared" si="444"/>
        <v>0</v>
      </c>
      <c r="S190" s="70">
        <f>S189+R190</f>
        <v>0</v>
      </c>
      <c r="T190" s="70">
        <f t="shared" ref="T190:BI190" si="445">T189+S190</f>
        <v>0</v>
      </c>
      <c r="U190" s="70">
        <f t="shared" si="445"/>
        <v>0</v>
      </c>
      <c r="V190" s="70">
        <f t="shared" si="445"/>
        <v>0</v>
      </c>
      <c r="W190" s="70">
        <f t="shared" si="445"/>
        <v>0</v>
      </c>
      <c r="X190" s="70">
        <f t="shared" si="445"/>
        <v>0</v>
      </c>
      <c r="Y190" s="70">
        <f t="shared" si="445"/>
        <v>0</v>
      </c>
      <c r="Z190" s="70">
        <f t="shared" si="445"/>
        <v>0</v>
      </c>
      <c r="AA190" s="70">
        <f t="shared" si="445"/>
        <v>0</v>
      </c>
      <c r="AB190" s="70">
        <f t="shared" si="445"/>
        <v>0</v>
      </c>
      <c r="AC190" s="70">
        <f t="shared" si="445"/>
        <v>0</v>
      </c>
      <c r="AD190" s="70">
        <f t="shared" si="445"/>
        <v>0</v>
      </c>
      <c r="AE190" s="70">
        <f t="shared" si="445"/>
        <v>0</v>
      </c>
      <c r="AF190" s="70">
        <f t="shared" si="445"/>
        <v>0</v>
      </c>
      <c r="AG190" s="70">
        <f t="shared" si="445"/>
        <v>0</v>
      </c>
      <c r="AH190" s="70">
        <f t="shared" si="445"/>
        <v>0</v>
      </c>
      <c r="AI190" s="70">
        <f t="shared" si="445"/>
        <v>0</v>
      </c>
      <c r="AJ190" s="70">
        <f t="shared" si="445"/>
        <v>39629.473349710002</v>
      </c>
      <c r="AK190" s="70">
        <f t="shared" si="445"/>
        <v>53513.937266859997</v>
      </c>
      <c r="AL190" s="70">
        <f t="shared" si="445"/>
        <v>109814.35934749</v>
      </c>
      <c r="AM190" s="70">
        <f t="shared" si="445"/>
        <v>115809.37830999</v>
      </c>
      <c r="AN190" s="70">
        <f t="shared" si="445"/>
        <v>123915.84295108251</v>
      </c>
      <c r="AO190" s="70">
        <f t="shared" si="445"/>
        <v>123915.84295108251</v>
      </c>
      <c r="AP190" s="70">
        <f t="shared" si="445"/>
        <v>123915.84295108251</v>
      </c>
      <c r="AQ190" s="70">
        <f t="shared" si="445"/>
        <v>123916.85011426821</v>
      </c>
      <c r="AR190" s="70">
        <f t="shared" si="445"/>
        <v>123916.85011426821</v>
      </c>
      <c r="AS190" s="70">
        <f t="shared" si="445"/>
        <v>123916.85011426821</v>
      </c>
      <c r="AT190" s="70">
        <f t="shared" si="445"/>
        <v>123916.85011426821</v>
      </c>
      <c r="AU190" s="70">
        <f t="shared" si="445"/>
        <v>123916.85011426821</v>
      </c>
      <c r="AV190" s="70">
        <f t="shared" si="445"/>
        <v>123916.85011426821</v>
      </c>
      <c r="AW190" s="70">
        <f t="shared" si="445"/>
        <v>123916.85011426821</v>
      </c>
      <c r="AX190" s="70">
        <f t="shared" si="445"/>
        <v>123916.85011426821</v>
      </c>
      <c r="AY190" s="70">
        <f t="shared" si="445"/>
        <v>123916.85011426821</v>
      </c>
      <c r="AZ190" s="70">
        <f t="shared" si="445"/>
        <v>123916.85011426821</v>
      </c>
      <c r="BA190" s="70">
        <f t="shared" si="445"/>
        <v>123916.85011426821</v>
      </c>
      <c r="BB190" s="70">
        <f t="shared" si="445"/>
        <v>123916.85011426821</v>
      </c>
      <c r="BC190" s="70">
        <f t="shared" si="445"/>
        <v>123916.85011426821</v>
      </c>
      <c r="BD190" s="70">
        <f t="shared" si="445"/>
        <v>123916.85011426821</v>
      </c>
      <c r="BE190" s="70">
        <f t="shared" si="445"/>
        <v>123916.85011426821</v>
      </c>
      <c r="BF190" s="70">
        <f t="shared" si="445"/>
        <v>123916.85011426821</v>
      </c>
      <c r="BG190" s="70">
        <f t="shared" si="445"/>
        <v>123916.85011426821</v>
      </c>
      <c r="BH190" s="70">
        <f t="shared" si="445"/>
        <v>123916.85011426821</v>
      </c>
      <c r="BI190" s="70">
        <f t="shared" si="445"/>
        <v>123916.85011426821</v>
      </c>
    </row>
    <row r="191" spans="1:69">
      <c r="D191" s="71"/>
      <c r="E191" s="68"/>
      <c r="F191" s="71"/>
      <c r="G191" s="69"/>
      <c r="H191" s="69"/>
      <c r="I191" s="69"/>
      <c r="J191" s="69"/>
      <c r="K191" s="69"/>
      <c r="L191" s="69"/>
      <c r="M191" s="69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  <c r="AO191" s="70"/>
      <c r="AP191" s="70"/>
      <c r="AQ191" s="70"/>
      <c r="AR191" s="70"/>
      <c r="AS191" s="70"/>
      <c r="AT191" s="70"/>
      <c r="AU191" s="70"/>
      <c r="AV191" s="70"/>
      <c r="AW191" s="70"/>
      <c r="AX191" s="70"/>
      <c r="AY191" s="70"/>
      <c r="AZ191" s="70"/>
      <c r="BA191" s="70"/>
      <c r="BB191" s="70"/>
      <c r="BC191" s="70"/>
      <c r="BD191" s="70"/>
      <c r="BE191" s="70"/>
      <c r="BF191" s="70"/>
      <c r="BG191" s="70"/>
      <c r="BH191" s="70"/>
      <c r="BI191" s="70"/>
    </row>
    <row r="192" spans="1:69">
      <c r="B192" s="100"/>
      <c r="D192" s="71">
        <v>13</v>
      </c>
      <c r="E192" s="68" t="s">
        <v>53</v>
      </c>
      <c r="F192" s="71"/>
      <c r="G192" s="69"/>
      <c r="H192" s="69"/>
      <c r="I192" s="69"/>
      <c r="J192" s="69"/>
      <c r="K192" s="69"/>
      <c r="L192" s="69"/>
      <c r="M192" s="69"/>
      <c r="N192" s="92">
        <f>N189*0.5+M190+M198</f>
        <v>0</v>
      </c>
      <c r="O192" s="92">
        <f>O189*0.5+N190+N198</f>
        <v>0</v>
      </c>
      <c r="P192" s="92">
        <f t="shared" ref="P192:AQ192" si="446">P189*0.5+O190+O198</f>
        <v>0</v>
      </c>
      <c r="Q192" s="92">
        <f t="shared" si="446"/>
        <v>0</v>
      </c>
      <c r="R192" s="92">
        <f t="shared" si="446"/>
        <v>0</v>
      </c>
      <c r="S192" s="92">
        <f t="shared" si="446"/>
        <v>0</v>
      </c>
      <c r="T192" s="92">
        <f t="shared" si="446"/>
        <v>0</v>
      </c>
      <c r="U192" s="92">
        <f t="shared" si="446"/>
        <v>0</v>
      </c>
      <c r="V192" s="92">
        <f t="shared" si="446"/>
        <v>0</v>
      </c>
      <c r="W192" s="92">
        <f t="shared" si="446"/>
        <v>0</v>
      </c>
      <c r="X192" s="92">
        <f t="shared" si="446"/>
        <v>0</v>
      </c>
      <c r="Y192" s="92">
        <f t="shared" si="446"/>
        <v>0</v>
      </c>
      <c r="Z192" s="92">
        <f t="shared" si="446"/>
        <v>0</v>
      </c>
      <c r="AA192" s="92">
        <f t="shared" si="446"/>
        <v>0</v>
      </c>
      <c r="AB192" s="92">
        <f t="shared" si="446"/>
        <v>0</v>
      </c>
      <c r="AC192" s="92">
        <f t="shared" si="446"/>
        <v>0</v>
      </c>
      <c r="AD192" s="92">
        <f t="shared" si="446"/>
        <v>0</v>
      </c>
      <c r="AE192" s="92">
        <f t="shared" si="446"/>
        <v>0</v>
      </c>
      <c r="AF192" s="92">
        <f t="shared" si="446"/>
        <v>0</v>
      </c>
      <c r="AG192" s="92">
        <f t="shared" si="446"/>
        <v>0</v>
      </c>
      <c r="AH192" s="92">
        <f t="shared" si="446"/>
        <v>0</v>
      </c>
      <c r="AI192" s="92">
        <f t="shared" si="446"/>
        <v>0</v>
      </c>
      <c r="AJ192" s="92">
        <f t="shared" si="446"/>
        <v>19814.736674855001</v>
      </c>
      <c r="AK192" s="92">
        <f t="shared" si="446"/>
        <v>46687.682602253823</v>
      </c>
      <c r="AL192" s="92">
        <f t="shared" si="446"/>
        <v>82053.392472096282</v>
      </c>
      <c r="AM192" s="92">
        <f t="shared" si="446"/>
        <v>113681.37829196079</v>
      </c>
      <c r="AN192" s="92">
        <f t="shared" si="446"/>
        <v>121397.50661114027</v>
      </c>
      <c r="AO192" s="92">
        <f t="shared" si="446"/>
        <v>126161.28858684238</v>
      </c>
      <c r="AP192" s="92">
        <f t="shared" si="446"/>
        <v>126899.72105223514</v>
      </c>
      <c r="AQ192" s="92">
        <f t="shared" si="446"/>
        <v>127642.97920556617</v>
      </c>
      <c r="AR192" s="95"/>
      <c r="AS192" s="95"/>
      <c r="AT192" s="95"/>
      <c r="AU192" s="95"/>
      <c r="AV192" s="75"/>
      <c r="AW192" s="75"/>
      <c r="AX192" s="75"/>
      <c r="AY192" s="75"/>
      <c r="AZ192" s="75"/>
      <c r="BA192" s="75"/>
      <c r="BB192" s="75"/>
      <c r="BC192" s="75"/>
      <c r="BD192" s="75"/>
      <c r="BE192" s="75"/>
      <c r="BF192" s="75"/>
      <c r="BG192" s="75"/>
      <c r="BH192" s="75"/>
      <c r="BI192" s="75"/>
      <c r="BJ192" s="70"/>
      <c r="BK192" s="70"/>
      <c r="BL192" s="70"/>
      <c r="BM192" s="70"/>
      <c r="BN192" s="70"/>
      <c r="BO192" s="70"/>
      <c r="BP192" s="70"/>
      <c r="BQ192" s="70"/>
    </row>
    <row r="193" spans="1:61">
      <c r="B193" s="100"/>
      <c r="D193" s="71"/>
      <c r="E193" s="68"/>
      <c r="F193" s="71"/>
      <c r="G193" s="48"/>
      <c r="H193" s="48"/>
      <c r="I193" s="48"/>
      <c r="J193" s="48"/>
      <c r="K193" s="48"/>
      <c r="L193" s="48"/>
      <c r="M193" s="48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</row>
    <row r="194" spans="1:61" s="76" customFormat="1">
      <c r="A194" s="100"/>
      <c r="B194" s="100"/>
      <c r="C194" s="85"/>
      <c r="D194" s="71">
        <v>14</v>
      </c>
      <c r="E194" s="76" t="s">
        <v>54</v>
      </c>
      <c r="F194" s="77"/>
      <c r="G194" s="78">
        <f>'Exhibit K (2)'!$F$14</f>
        <v>7.1272806691578608E-2</v>
      </c>
      <c r="H194" s="78">
        <f>'Exhibit K (2)'!$F$14</f>
        <v>7.1272806691578608E-2</v>
      </c>
      <c r="I194" s="78">
        <f>'Exhibit K (2)'!$F$14</f>
        <v>7.1272806691578608E-2</v>
      </c>
      <c r="J194" s="78">
        <f>'Exhibit K (2)'!$F$14</f>
        <v>7.1272806691578608E-2</v>
      </c>
      <c r="K194" s="78">
        <f>'Exhibit K (2)'!$F$14</f>
        <v>7.1272806691578608E-2</v>
      </c>
      <c r="L194" s="78">
        <f>'Exhibit K (2)'!$F$14</f>
        <v>7.1272806691578608E-2</v>
      </c>
      <c r="M194" s="78"/>
      <c r="N194" s="79">
        <f>'Exhibit K (2)'!$F$14</f>
        <v>7.1272806691578608E-2</v>
      </c>
      <c r="O194" s="79">
        <f>'Exhibit K (2)'!$F$14</f>
        <v>7.1272806691578608E-2</v>
      </c>
      <c r="P194" s="79">
        <f>'Exhibit K (2)'!$F$14</f>
        <v>7.1272806691578608E-2</v>
      </c>
      <c r="Q194" s="79">
        <f>'Exhibit K (2)'!$F$14</f>
        <v>7.1272806691578608E-2</v>
      </c>
      <c r="R194" s="79">
        <f>'Exhibit K (2)'!$F$14</f>
        <v>7.1272806691578608E-2</v>
      </c>
      <c r="S194" s="79">
        <f>'Exhibit K (2)'!$F$14</f>
        <v>7.1272806691578608E-2</v>
      </c>
      <c r="T194" s="79">
        <f>'Exhibit K (2)'!$F$14</f>
        <v>7.1272806691578608E-2</v>
      </c>
      <c r="U194" s="79">
        <f>'Exhibit K (2)'!$F$14</f>
        <v>7.1272806691578608E-2</v>
      </c>
      <c r="V194" s="79">
        <f>'Exhibit K (2)'!$F$14</f>
        <v>7.1272806691578608E-2</v>
      </c>
      <c r="W194" s="79">
        <f>'Exhibit K (2)'!$F$14</f>
        <v>7.1272806691578608E-2</v>
      </c>
      <c r="X194" s="79">
        <f>'Exhibit K (2)'!$F$14</f>
        <v>7.1272806691578608E-2</v>
      </c>
      <c r="Y194" s="79">
        <f>'Exhibit K (2)'!$F$14</f>
        <v>7.1272806691578608E-2</v>
      </c>
      <c r="Z194" s="79">
        <f>'Exhibit K (2)'!$F$14</f>
        <v>7.1272806691578608E-2</v>
      </c>
      <c r="AA194" s="79">
        <f>'Exhibit K (2)'!$F$14</f>
        <v>7.1272806691578608E-2</v>
      </c>
      <c r="AB194" s="79">
        <f>'Exhibit K (2)'!$F$14</f>
        <v>7.1272806691578608E-2</v>
      </c>
      <c r="AC194" s="79">
        <f>'Exhibit K (2)'!$F$14</f>
        <v>7.1272806691578608E-2</v>
      </c>
      <c r="AD194" s="79">
        <f>'Exhibit K (2)'!$F$14</f>
        <v>7.1272806691578608E-2</v>
      </c>
      <c r="AE194" s="79">
        <f>'Exhibit K (2)'!$F$14</f>
        <v>7.1272806691578608E-2</v>
      </c>
      <c r="AF194" s="79">
        <f>'Exhibit K (2)'!$F$14</f>
        <v>7.1272806691578608E-2</v>
      </c>
      <c r="AG194" s="79">
        <f>'Exhibit K (2)'!$F$14</f>
        <v>7.1272806691578608E-2</v>
      </c>
      <c r="AH194" s="79">
        <f>'Exhibit K (2)'!$F$14</f>
        <v>7.1272806691578608E-2</v>
      </c>
      <c r="AI194" s="79">
        <f>'Exhibit K (2)'!$F$14</f>
        <v>7.1272806691578608E-2</v>
      </c>
      <c r="AJ194" s="79">
        <f>'Exhibit K (2)'!$F$14</f>
        <v>7.1272806691578608E-2</v>
      </c>
      <c r="AK194" s="79">
        <f>'Exhibit K (2)'!$F$14</f>
        <v>7.1272806691578608E-2</v>
      </c>
      <c r="AL194" s="79">
        <f>'Exhibit K (2)'!$F$14</f>
        <v>7.1272806691578608E-2</v>
      </c>
      <c r="AM194" s="79">
        <f>'Exhibit K (2)'!$F$14</f>
        <v>7.1272806691578608E-2</v>
      </c>
      <c r="AN194" s="79">
        <f>'Exhibit K (2)'!$F$14</f>
        <v>7.1272806691578608E-2</v>
      </c>
      <c r="AO194" s="79">
        <f>'Exhibit K (2)'!$F$14</f>
        <v>7.1272806691578608E-2</v>
      </c>
      <c r="AP194" s="79">
        <f>'Exhibit K (2)'!$F$14</f>
        <v>7.1272806691578608E-2</v>
      </c>
      <c r="AQ194" s="79">
        <f>'Exhibit K (2)'!$F$14</f>
        <v>7.1272806691578608E-2</v>
      </c>
      <c r="AR194" s="79">
        <f>'Exhibit K (2)'!$F$14</f>
        <v>7.1272806691578608E-2</v>
      </c>
      <c r="AS194" s="79">
        <f>'Exhibit K (2)'!$F$14</f>
        <v>7.1272806691578608E-2</v>
      </c>
      <c r="AT194" s="79">
        <f>'Exhibit K (2)'!$F$14</f>
        <v>7.1272806691578608E-2</v>
      </c>
      <c r="AU194" s="79">
        <f>'Exhibit K (2)'!$F$14</f>
        <v>7.1272806691578608E-2</v>
      </c>
      <c r="AV194" s="79">
        <f>'Exhibit K (2)'!$F$14</f>
        <v>7.1272806691578608E-2</v>
      </c>
      <c r="AW194" s="79">
        <f>'Exhibit K (2)'!$F$14</f>
        <v>7.1272806691578608E-2</v>
      </c>
      <c r="AX194" s="79">
        <f>'Exhibit K (2)'!$F$14</f>
        <v>7.1272806691578608E-2</v>
      </c>
      <c r="AY194" s="79">
        <f>'Exhibit K (2)'!$F$14</f>
        <v>7.1272806691578608E-2</v>
      </c>
      <c r="AZ194" s="79">
        <f>'Exhibit K (2)'!$F$14</f>
        <v>7.1272806691578608E-2</v>
      </c>
      <c r="BA194" s="79">
        <f>'Exhibit K (2)'!$F$14</f>
        <v>7.1272806691578608E-2</v>
      </c>
      <c r="BB194" s="79">
        <f>'Exhibit K (2)'!$F$14</f>
        <v>7.1272806691578608E-2</v>
      </c>
      <c r="BC194" s="79">
        <f>'Exhibit K (2)'!$F$14</f>
        <v>7.1272806691578608E-2</v>
      </c>
      <c r="BD194" s="79">
        <f>'Exhibit K (2)'!$F$14</f>
        <v>7.1272806691578608E-2</v>
      </c>
      <c r="BE194" s="79">
        <f>'Exhibit K (2)'!$F$14</f>
        <v>7.1272806691578608E-2</v>
      </c>
      <c r="BF194" s="79">
        <f>'Exhibit K (2)'!$F$14</f>
        <v>7.1272806691578608E-2</v>
      </c>
      <c r="BG194" s="79">
        <f>'Exhibit K (2)'!$F$14</f>
        <v>7.1272806691578608E-2</v>
      </c>
      <c r="BH194" s="79">
        <f>'Exhibit K (2)'!$F$14</f>
        <v>7.1272806691578608E-2</v>
      </c>
      <c r="BI194" s="79">
        <f>'Exhibit K (2)'!$F$14</f>
        <v>7.1272806691578608E-2</v>
      </c>
    </row>
    <row r="195" spans="1:61" s="80" customFormat="1">
      <c r="A195" s="100"/>
      <c r="B195" s="100"/>
      <c r="C195" s="85"/>
      <c r="D195" s="71">
        <v>15</v>
      </c>
      <c r="E195" s="80" t="s">
        <v>55</v>
      </c>
      <c r="F195" s="81"/>
      <c r="G195" s="82">
        <f>'Exhibit K (2)'!$F$17</f>
        <v>5.8530827773248806E-3</v>
      </c>
      <c r="H195" s="82">
        <f>'Exhibit K (2)'!$F$17</f>
        <v>5.8530827773248806E-3</v>
      </c>
      <c r="I195" s="82">
        <f>'Exhibit K (2)'!$F$17</f>
        <v>5.8530827773248806E-3</v>
      </c>
      <c r="J195" s="82">
        <f>'Exhibit K (2)'!$F$17</f>
        <v>5.8530827773248806E-3</v>
      </c>
      <c r="K195" s="82">
        <f>'Exhibit K (2)'!$F$17</f>
        <v>5.8530827773248806E-3</v>
      </c>
      <c r="L195" s="82">
        <f>'Exhibit K (2)'!$F$17</f>
        <v>5.8530827773248806E-3</v>
      </c>
      <c r="M195" s="82"/>
      <c r="N195" s="83">
        <f>'Exhibit K (2)'!$F$17</f>
        <v>5.8530827773248806E-3</v>
      </c>
      <c r="O195" s="83">
        <f>'Exhibit K (2)'!$F$17</f>
        <v>5.8530827773248806E-3</v>
      </c>
      <c r="P195" s="83">
        <f>'Exhibit K (2)'!$F$17</f>
        <v>5.8530827773248806E-3</v>
      </c>
      <c r="Q195" s="83">
        <f>'Exhibit K (2)'!$F$17</f>
        <v>5.8530827773248806E-3</v>
      </c>
      <c r="R195" s="83">
        <f>'Exhibit K (2)'!$F$17</f>
        <v>5.8530827773248806E-3</v>
      </c>
      <c r="S195" s="83">
        <f>'Exhibit K (2)'!$F$17</f>
        <v>5.8530827773248806E-3</v>
      </c>
      <c r="T195" s="83">
        <f>'Exhibit K (2)'!$F$17</f>
        <v>5.8530827773248806E-3</v>
      </c>
      <c r="U195" s="83">
        <f>'Exhibit K (2)'!$F$17</f>
        <v>5.8530827773248806E-3</v>
      </c>
      <c r="V195" s="83">
        <f>'Exhibit K (2)'!$F$17</f>
        <v>5.8530827773248806E-3</v>
      </c>
      <c r="W195" s="83">
        <f>'Exhibit K (2)'!$F$17</f>
        <v>5.8530827773248806E-3</v>
      </c>
      <c r="X195" s="83">
        <f>'Exhibit K (2)'!$F$17</f>
        <v>5.8530827773248806E-3</v>
      </c>
      <c r="Y195" s="83">
        <f>'Exhibit K (2)'!$F$17</f>
        <v>5.8530827773248806E-3</v>
      </c>
      <c r="Z195" s="83">
        <f>'Exhibit K (2)'!$F$17</f>
        <v>5.8530827773248806E-3</v>
      </c>
      <c r="AA195" s="83">
        <f>'Exhibit K (2)'!$F$17</f>
        <v>5.8530827773248806E-3</v>
      </c>
      <c r="AB195" s="83">
        <f>'Exhibit K (2)'!$F$17</f>
        <v>5.8530827773248806E-3</v>
      </c>
      <c r="AC195" s="83">
        <f>'Exhibit K (2)'!$F$17</f>
        <v>5.8530827773248806E-3</v>
      </c>
      <c r="AD195" s="83">
        <f>'Exhibit K (2)'!$F$17</f>
        <v>5.8530827773248806E-3</v>
      </c>
      <c r="AE195" s="83">
        <f>'Exhibit K (2)'!$F$17</f>
        <v>5.8530827773248806E-3</v>
      </c>
      <c r="AF195" s="83">
        <f>'Exhibit K (2)'!$F$17</f>
        <v>5.8530827773248806E-3</v>
      </c>
      <c r="AG195" s="83">
        <f>'Exhibit K (2)'!$F$17</f>
        <v>5.8530827773248806E-3</v>
      </c>
      <c r="AH195" s="83">
        <f>'Exhibit K (2)'!$F$17</f>
        <v>5.8530827773248806E-3</v>
      </c>
      <c r="AI195" s="83">
        <f>'Exhibit K (2)'!$F$17</f>
        <v>5.8530827773248806E-3</v>
      </c>
      <c r="AJ195" s="83">
        <f>'Exhibit K (2)'!$F$17</f>
        <v>5.8530827773248806E-3</v>
      </c>
      <c r="AK195" s="83">
        <f>'Exhibit K (2)'!$F$17</f>
        <v>5.8530827773248806E-3</v>
      </c>
      <c r="AL195" s="83">
        <f>'Exhibit K (2)'!$F$17</f>
        <v>5.8530827773248806E-3</v>
      </c>
      <c r="AM195" s="83">
        <f>'Exhibit K (2)'!$F$17</f>
        <v>5.8530827773248806E-3</v>
      </c>
      <c r="AN195" s="83">
        <f>'Exhibit K (2)'!$F$17</f>
        <v>5.8530827773248806E-3</v>
      </c>
      <c r="AO195" s="83">
        <f>'Exhibit K (2)'!$F$17</f>
        <v>5.8530827773248806E-3</v>
      </c>
      <c r="AP195" s="83">
        <f>'Exhibit K (2)'!$F$17</f>
        <v>5.8530827773248806E-3</v>
      </c>
      <c r="AQ195" s="83">
        <f>'Exhibit K (2)'!$F$17</f>
        <v>5.8530827773248806E-3</v>
      </c>
      <c r="AR195" s="83">
        <f>'Exhibit K (2)'!$F$17</f>
        <v>5.8530827773248806E-3</v>
      </c>
      <c r="AS195" s="83">
        <f>'Exhibit K (2)'!$F$17</f>
        <v>5.8530827773248806E-3</v>
      </c>
      <c r="AT195" s="83">
        <f>'Exhibit K (2)'!$F$17</f>
        <v>5.8530827773248806E-3</v>
      </c>
      <c r="AU195" s="83">
        <f>'Exhibit K (2)'!$F$17</f>
        <v>5.8530827773248806E-3</v>
      </c>
      <c r="AV195" s="83">
        <f>'Exhibit K (2)'!$F$17</f>
        <v>5.8530827773248806E-3</v>
      </c>
      <c r="AW195" s="83">
        <f>'Exhibit K (2)'!$F$17</f>
        <v>5.8530827773248806E-3</v>
      </c>
      <c r="AX195" s="83">
        <f>'Exhibit K (2)'!$F$17</f>
        <v>5.8530827773248806E-3</v>
      </c>
      <c r="AY195" s="83">
        <f>'Exhibit K (2)'!$F$17</f>
        <v>5.8530827773248806E-3</v>
      </c>
      <c r="AZ195" s="83">
        <f>'Exhibit K (2)'!$F$17</f>
        <v>5.8530827773248806E-3</v>
      </c>
      <c r="BA195" s="83">
        <f>'Exhibit K (2)'!$F$17</f>
        <v>5.8530827773248806E-3</v>
      </c>
      <c r="BB195" s="83">
        <f>'Exhibit K (2)'!$F$17</f>
        <v>5.8530827773248806E-3</v>
      </c>
      <c r="BC195" s="83">
        <f>'Exhibit K (2)'!$F$17</f>
        <v>5.8530827773248806E-3</v>
      </c>
      <c r="BD195" s="83">
        <f>'Exhibit K (2)'!$F$17</f>
        <v>5.8530827773248806E-3</v>
      </c>
      <c r="BE195" s="83">
        <f>'Exhibit K (2)'!$F$17</f>
        <v>5.8530827773248806E-3</v>
      </c>
      <c r="BF195" s="83">
        <f>'Exhibit K (2)'!$F$17</f>
        <v>5.8530827773248806E-3</v>
      </c>
      <c r="BG195" s="83">
        <f>'Exhibit K (2)'!$F$17</f>
        <v>5.8530827773248806E-3</v>
      </c>
      <c r="BH195" s="83">
        <f>'Exhibit K (2)'!$F$17</f>
        <v>5.8530827773248806E-3</v>
      </c>
      <c r="BI195" s="83">
        <f>'Exhibit K (2)'!$F$17</f>
        <v>5.8530827773248806E-3</v>
      </c>
    </row>
    <row r="196" spans="1:61">
      <c r="B196" s="100"/>
      <c r="D196" s="71"/>
      <c r="E196" s="68"/>
      <c r="F196" s="71"/>
      <c r="G196" s="48"/>
      <c r="H196" s="48"/>
      <c r="I196" s="48"/>
      <c r="J196" s="48"/>
      <c r="K196" s="48"/>
      <c r="L196" s="48"/>
      <c r="M196" s="48"/>
      <c r="N196" s="84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</row>
    <row r="197" spans="1:61">
      <c r="A197" s="100">
        <v>124500104</v>
      </c>
      <c r="B197" s="101">
        <v>11</v>
      </c>
      <c r="D197" s="71">
        <v>16</v>
      </c>
      <c r="E197" s="68" t="s">
        <v>56</v>
      </c>
      <c r="F197" s="71"/>
      <c r="G197" s="69">
        <f>SUMIF($N$8:$BI$8,G176,$N197:$BI197)</f>
        <v>0</v>
      </c>
      <c r="H197" s="69">
        <f>SUMIF($N$8:$BI$8,H176,$N197:$BI197)</f>
        <v>0</v>
      </c>
      <c r="I197" s="69">
        <f>SUMIF($N$8:$BI$8,I176,$N197:$BI197)</f>
        <v>4473.7375961253356</v>
      </c>
      <c r="J197" s="69">
        <f>SUMIF($N$8:$BI$8,J176,$N197:$BI197)</f>
        <v>0</v>
      </c>
      <c r="K197" s="69">
        <f>SUMIF($N$8:$BI$8,K176,$N197:$BI197)</f>
        <v>0</v>
      </c>
      <c r="L197" s="69"/>
      <c r="M197" s="69"/>
      <c r="N197" s="70">
        <f t="shared" ref="N197:O197" si="447">+N192*N195</f>
        <v>0</v>
      </c>
      <c r="O197" s="70">
        <f t="shared" si="447"/>
        <v>0</v>
      </c>
      <c r="P197" s="70">
        <f>+P192*P195</f>
        <v>0</v>
      </c>
      <c r="Q197" s="70">
        <f t="shared" ref="Q197:R197" si="448">+Q192*Q195</f>
        <v>0</v>
      </c>
      <c r="R197" s="70">
        <f t="shared" si="448"/>
        <v>0</v>
      </c>
      <c r="S197" s="70">
        <f>+S192*S195</f>
        <v>0</v>
      </c>
      <c r="T197" s="70">
        <f t="shared" ref="T197:AQ197" si="449">+T192*T195</f>
        <v>0</v>
      </c>
      <c r="U197" s="70">
        <f t="shared" si="449"/>
        <v>0</v>
      </c>
      <c r="V197" s="70">
        <f t="shared" si="449"/>
        <v>0</v>
      </c>
      <c r="W197" s="70">
        <f t="shared" si="449"/>
        <v>0</v>
      </c>
      <c r="X197" s="70">
        <f t="shared" si="449"/>
        <v>0</v>
      </c>
      <c r="Y197" s="70">
        <f t="shared" si="449"/>
        <v>0</v>
      </c>
      <c r="Z197" s="70">
        <f t="shared" si="449"/>
        <v>0</v>
      </c>
      <c r="AA197" s="70">
        <f t="shared" si="449"/>
        <v>0</v>
      </c>
      <c r="AB197" s="70">
        <f t="shared" si="449"/>
        <v>0</v>
      </c>
      <c r="AC197" s="70">
        <f t="shared" si="449"/>
        <v>0</v>
      </c>
      <c r="AD197" s="70">
        <f t="shared" si="449"/>
        <v>0</v>
      </c>
      <c r="AE197" s="70">
        <f t="shared" si="449"/>
        <v>0</v>
      </c>
      <c r="AF197" s="70">
        <f t="shared" si="449"/>
        <v>0</v>
      </c>
      <c r="AG197" s="70">
        <f t="shared" si="449"/>
        <v>0</v>
      </c>
      <c r="AH197" s="70">
        <f t="shared" si="449"/>
        <v>0</v>
      </c>
      <c r="AI197" s="70">
        <f t="shared" si="449"/>
        <v>0</v>
      </c>
      <c r="AJ197" s="70">
        <f t="shared" si="449"/>
        <v>115.97729396882148</v>
      </c>
      <c r="AK197" s="70">
        <f t="shared" si="449"/>
        <v>273.26687095246228</v>
      </c>
      <c r="AL197" s="70">
        <f t="shared" si="449"/>
        <v>480.26529829950573</v>
      </c>
      <c r="AM197" s="70">
        <f t="shared" si="449"/>
        <v>665.38651738323028</v>
      </c>
      <c r="AN197" s="70">
        <f t="shared" si="449"/>
        <v>710.54965515584843</v>
      </c>
      <c r="AO197" s="70">
        <f t="shared" si="449"/>
        <v>738.43246539276117</v>
      </c>
      <c r="AP197" s="70">
        <f t="shared" si="449"/>
        <v>742.75457173816903</v>
      </c>
      <c r="AQ197" s="70">
        <f t="shared" si="449"/>
        <v>747.10492323453718</v>
      </c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</row>
    <row r="198" spans="1:61">
      <c r="D198" s="71">
        <v>17</v>
      </c>
      <c r="E198" s="68" t="s">
        <v>57</v>
      </c>
      <c r="F198" s="71"/>
      <c r="G198" s="69">
        <f>+G197+F198</f>
        <v>0</v>
      </c>
      <c r="H198" s="69">
        <f>+H197+G198</f>
        <v>0</v>
      </c>
      <c r="I198" s="69">
        <f>I197+H198</f>
        <v>4473.7375961253356</v>
      </c>
      <c r="J198" s="69">
        <f>J197+I198</f>
        <v>4473.7375961253356</v>
      </c>
      <c r="K198" s="69">
        <f>K197+J198</f>
        <v>4473.7375961253356</v>
      </c>
      <c r="L198" s="69">
        <f>L197+K198</f>
        <v>4473.7375961253356</v>
      </c>
      <c r="M198" s="69"/>
      <c r="N198" s="70">
        <v>0</v>
      </c>
      <c r="O198" s="70">
        <f>+O197+N198</f>
        <v>0</v>
      </c>
      <c r="P198" s="70">
        <f t="shared" ref="P198:R198" si="450">+P197+O198</f>
        <v>0</v>
      </c>
      <c r="Q198" s="70">
        <f t="shared" si="450"/>
        <v>0</v>
      </c>
      <c r="R198" s="70">
        <f t="shared" si="450"/>
        <v>0</v>
      </c>
      <c r="S198" s="70">
        <f>+S197+R198</f>
        <v>0</v>
      </c>
      <c r="T198" s="70">
        <f t="shared" ref="T198:BI198" si="451">+T197+S198</f>
        <v>0</v>
      </c>
      <c r="U198" s="70">
        <f t="shared" si="451"/>
        <v>0</v>
      </c>
      <c r="V198" s="70">
        <f t="shared" si="451"/>
        <v>0</v>
      </c>
      <c r="W198" s="70">
        <f t="shared" si="451"/>
        <v>0</v>
      </c>
      <c r="X198" s="70">
        <f t="shared" si="451"/>
        <v>0</v>
      </c>
      <c r="Y198" s="70">
        <f t="shared" si="451"/>
        <v>0</v>
      </c>
      <c r="Z198" s="70">
        <f t="shared" si="451"/>
        <v>0</v>
      </c>
      <c r="AA198" s="70">
        <f t="shared" si="451"/>
        <v>0</v>
      </c>
      <c r="AB198" s="70">
        <f t="shared" si="451"/>
        <v>0</v>
      </c>
      <c r="AC198" s="70">
        <f t="shared" si="451"/>
        <v>0</v>
      </c>
      <c r="AD198" s="70">
        <f t="shared" si="451"/>
        <v>0</v>
      </c>
      <c r="AE198" s="70">
        <f t="shared" si="451"/>
        <v>0</v>
      </c>
      <c r="AF198" s="70">
        <f t="shared" si="451"/>
        <v>0</v>
      </c>
      <c r="AG198" s="70">
        <f t="shared" si="451"/>
        <v>0</v>
      </c>
      <c r="AH198" s="70">
        <f t="shared" si="451"/>
        <v>0</v>
      </c>
      <c r="AI198" s="70">
        <f t="shared" si="451"/>
        <v>0</v>
      </c>
      <c r="AJ198" s="70">
        <f t="shared" si="451"/>
        <v>115.97729396882148</v>
      </c>
      <c r="AK198" s="70">
        <f t="shared" si="451"/>
        <v>389.24416492128375</v>
      </c>
      <c r="AL198" s="70">
        <f t="shared" si="451"/>
        <v>869.50946322078948</v>
      </c>
      <c r="AM198" s="70">
        <f t="shared" si="451"/>
        <v>1534.8959806040198</v>
      </c>
      <c r="AN198" s="70">
        <f t="shared" si="451"/>
        <v>2245.4456357598683</v>
      </c>
      <c r="AO198" s="70">
        <f t="shared" si="451"/>
        <v>2983.8781011526294</v>
      </c>
      <c r="AP198" s="70">
        <f t="shared" si="451"/>
        <v>3726.6326728907984</v>
      </c>
      <c r="AQ198" s="70">
        <f t="shared" si="451"/>
        <v>4473.7375961253356</v>
      </c>
      <c r="AR198" s="70">
        <f t="shared" si="451"/>
        <v>4473.7375961253356</v>
      </c>
      <c r="AS198" s="70">
        <f t="shared" si="451"/>
        <v>4473.7375961253356</v>
      </c>
      <c r="AT198" s="70">
        <f t="shared" si="451"/>
        <v>4473.7375961253356</v>
      </c>
      <c r="AU198" s="70">
        <f t="shared" si="451"/>
        <v>4473.7375961253356</v>
      </c>
      <c r="AV198" s="70">
        <f t="shared" si="451"/>
        <v>4473.7375961253356</v>
      </c>
      <c r="AW198" s="70">
        <f t="shared" si="451"/>
        <v>4473.7375961253356</v>
      </c>
      <c r="AX198" s="70">
        <f t="shared" si="451"/>
        <v>4473.7375961253356</v>
      </c>
      <c r="AY198" s="70">
        <f t="shared" si="451"/>
        <v>4473.7375961253356</v>
      </c>
      <c r="AZ198" s="70">
        <f t="shared" si="451"/>
        <v>4473.7375961253356</v>
      </c>
      <c r="BA198" s="70">
        <f t="shared" si="451"/>
        <v>4473.7375961253356</v>
      </c>
      <c r="BB198" s="70">
        <f t="shared" si="451"/>
        <v>4473.7375961253356</v>
      </c>
      <c r="BC198" s="70">
        <f t="shared" si="451"/>
        <v>4473.7375961253356</v>
      </c>
      <c r="BD198" s="70">
        <f t="shared" si="451"/>
        <v>4473.7375961253356</v>
      </c>
      <c r="BE198" s="70">
        <f t="shared" si="451"/>
        <v>4473.7375961253356</v>
      </c>
      <c r="BF198" s="70">
        <f t="shared" si="451"/>
        <v>4473.7375961253356</v>
      </c>
      <c r="BG198" s="70">
        <f t="shared" si="451"/>
        <v>4473.7375961253356</v>
      </c>
      <c r="BH198" s="70">
        <f t="shared" si="451"/>
        <v>4473.7375961253356</v>
      </c>
      <c r="BI198" s="70">
        <f t="shared" si="451"/>
        <v>4473.7375961253356</v>
      </c>
    </row>
    <row r="199" spans="1:61">
      <c r="D199" s="71"/>
      <c r="E199" s="68"/>
      <c r="F199" s="71"/>
      <c r="G199" s="48"/>
      <c r="H199" s="48"/>
      <c r="I199" s="48"/>
      <c r="J199" s="48"/>
      <c r="K199" s="48"/>
      <c r="L199" s="48"/>
      <c r="M199" s="48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</row>
    <row r="200" spans="1:61">
      <c r="D200" s="71">
        <v>18</v>
      </c>
      <c r="E200" s="68" t="s">
        <v>58</v>
      </c>
      <c r="F200" s="86"/>
      <c r="G200" s="87">
        <f>'Exhibit K (2)'!$I$12</f>
        <v>2.5126454892774866E-3</v>
      </c>
      <c r="H200" s="87">
        <f>'Exhibit K (2)'!$I$12</f>
        <v>2.5126454892774866E-3</v>
      </c>
      <c r="I200" s="87">
        <f>'Exhibit K (2)'!$I$12</f>
        <v>2.5126454892774866E-3</v>
      </c>
      <c r="J200" s="87">
        <f>'Exhibit K (2)'!$I$12</f>
        <v>2.5126454892774866E-3</v>
      </c>
      <c r="K200" s="87">
        <f>'Exhibit K (2)'!$I$12</f>
        <v>2.5126454892774866E-3</v>
      </c>
      <c r="L200" s="87">
        <f>'Exhibit K (2)'!$I$12</f>
        <v>2.5126454892774866E-3</v>
      </c>
      <c r="M200" s="87"/>
      <c r="N200" s="88">
        <f>'Exhibit K (2)'!$I$12</f>
        <v>2.5126454892774866E-3</v>
      </c>
      <c r="O200" s="88">
        <f>'Exhibit K (2)'!$I$12</f>
        <v>2.5126454892774866E-3</v>
      </c>
      <c r="P200" s="88">
        <f>'Exhibit K (2)'!$I$12</f>
        <v>2.5126454892774866E-3</v>
      </c>
      <c r="Q200" s="88">
        <f>'Exhibit K (2)'!$I$12</f>
        <v>2.5126454892774866E-3</v>
      </c>
      <c r="R200" s="88">
        <f>'Exhibit K (2)'!$I$12</f>
        <v>2.5126454892774866E-3</v>
      </c>
      <c r="S200" s="88">
        <f>'Exhibit K (2)'!$I$12</f>
        <v>2.5126454892774866E-3</v>
      </c>
      <c r="T200" s="88">
        <f>'Exhibit K (2)'!$I$12</f>
        <v>2.5126454892774866E-3</v>
      </c>
      <c r="U200" s="88">
        <f>'Exhibit K (2)'!$I$12</f>
        <v>2.5126454892774866E-3</v>
      </c>
      <c r="V200" s="88">
        <f>'Exhibit K (2)'!$I$12</f>
        <v>2.5126454892774866E-3</v>
      </c>
      <c r="W200" s="88">
        <f>'Exhibit K (2)'!$I$12</f>
        <v>2.5126454892774866E-3</v>
      </c>
      <c r="X200" s="88">
        <f>'Exhibit K (2)'!$I$12</f>
        <v>2.5126454892774866E-3</v>
      </c>
      <c r="Y200" s="88">
        <f>'Exhibit K (2)'!$I$12</f>
        <v>2.5126454892774866E-3</v>
      </c>
      <c r="Z200" s="88">
        <f>'Exhibit K (2)'!$I$12</f>
        <v>2.5126454892774866E-3</v>
      </c>
      <c r="AA200" s="88">
        <f>'Exhibit K (2)'!$I$12</f>
        <v>2.5126454892774866E-3</v>
      </c>
      <c r="AB200" s="88">
        <f>'Exhibit K (2)'!$I$12</f>
        <v>2.5126454892774866E-3</v>
      </c>
      <c r="AC200" s="88">
        <f>'Exhibit K (2)'!$I$12</f>
        <v>2.5126454892774866E-3</v>
      </c>
      <c r="AD200" s="88">
        <f>'Exhibit K (2)'!$I$12</f>
        <v>2.5126454892774866E-3</v>
      </c>
      <c r="AE200" s="88">
        <f>'Exhibit K (2)'!$I$12</f>
        <v>2.5126454892774866E-3</v>
      </c>
      <c r="AF200" s="88">
        <f>'Exhibit K (2)'!$I$12</f>
        <v>2.5126454892774866E-3</v>
      </c>
      <c r="AG200" s="88">
        <f>'Exhibit K (2)'!$I$12</f>
        <v>2.5126454892774866E-3</v>
      </c>
      <c r="AH200" s="88">
        <f>'Exhibit K (2)'!$I$12</f>
        <v>2.5126454892774866E-3</v>
      </c>
      <c r="AI200" s="88">
        <f>'Exhibit K (2)'!$I$12</f>
        <v>2.5126454892774866E-3</v>
      </c>
      <c r="AJ200" s="88">
        <f>'Exhibit K (2)'!$I$12</f>
        <v>2.5126454892774866E-3</v>
      </c>
      <c r="AK200" s="88">
        <f>'Exhibit K (2)'!$I$12</f>
        <v>2.5126454892774866E-3</v>
      </c>
      <c r="AL200" s="88">
        <f>'Exhibit K (2)'!$I$12</f>
        <v>2.5126454892774866E-3</v>
      </c>
      <c r="AM200" s="88">
        <f>'Exhibit K (2)'!$I$12</f>
        <v>2.5126454892774866E-3</v>
      </c>
      <c r="AN200" s="88">
        <f>'Exhibit K (2)'!$I$12</f>
        <v>2.5126454892774866E-3</v>
      </c>
      <c r="AO200" s="88">
        <f>'Exhibit K (2)'!$I$12</f>
        <v>2.5126454892774866E-3</v>
      </c>
      <c r="AP200" s="88">
        <f>'Exhibit K (2)'!$I$12</f>
        <v>2.5126454892774866E-3</v>
      </c>
      <c r="AQ200" s="88">
        <f>'Exhibit K (2)'!$I$12</f>
        <v>2.5126454892774866E-3</v>
      </c>
      <c r="AR200" s="88">
        <f>'Exhibit K (2)'!$I$12</f>
        <v>2.5126454892774866E-3</v>
      </c>
      <c r="AS200" s="88">
        <f>'Exhibit K (2)'!$I$12</f>
        <v>2.5126454892774866E-3</v>
      </c>
      <c r="AT200" s="88">
        <f>'Exhibit K (2)'!$I$12</f>
        <v>2.5126454892774866E-3</v>
      </c>
      <c r="AU200" s="88">
        <f>'Exhibit K (2)'!$I$12</f>
        <v>2.5126454892774866E-3</v>
      </c>
      <c r="AV200" s="88">
        <f>'Exhibit K (2)'!$I$12</f>
        <v>2.5126454892774866E-3</v>
      </c>
      <c r="AW200" s="88">
        <f>'Exhibit K (2)'!$I$12</f>
        <v>2.5126454892774866E-3</v>
      </c>
      <c r="AX200" s="88">
        <f>'Exhibit K (2)'!$I$12</f>
        <v>2.5126454892774866E-3</v>
      </c>
      <c r="AY200" s="88">
        <f>'Exhibit K (2)'!$I$12</f>
        <v>2.5126454892774866E-3</v>
      </c>
      <c r="AZ200" s="88">
        <f>'Exhibit K (2)'!$I$12</f>
        <v>2.5126454892774866E-3</v>
      </c>
      <c r="BA200" s="88">
        <f>'Exhibit K (2)'!$I$12</f>
        <v>2.5126454892774866E-3</v>
      </c>
      <c r="BB200" s="88">
        <f>'Exhibit K (2)'!$I$12</f>
        <v>2.5126454892774866E-3</v>
      </c>
      <c r="BC200" s="88">
        <f>'Exhibit K (2)'!$I$12</f>
        <v>2.5126454892774866E-3</v>
      </c>
      <c r="BD200" s="88">
        <f>'Exhibit K (2)'!$I$12</f>
        <v>2.5126454892774866E-3</v>
      </c>
      <c r="BE200" s="88">
        <f>'Exhibit K (2)'!$I$12</f>
        <v>2.5126454892774866E-3</v>
      </c>
      <c r="BF200" s="88">
        <f>'Exhibit K (2)'!$I$12</f>
        <v>2.5126454892774866E-3</v>
      </c>
      <c r="BG200" s="88">
        <f>'Exhibit K (2)'!$I$12</f>
        <v>2.5126454892774866E-3</v>
      </c>
      <c r="BH200" s="88">
        <f>'Exhibit K (2)'!$I$12</f>
        <v>2.5126454892774866E-3</v>
      </c>
      <c r="BI200" s="88">
        <f>'Exhibit K (2)'!$I$12</f>
        <v>2.5126454892774866E-3</v>
      </c>
    </row>
    <row r="201" spans="1:61">
      <c r="D201" s="71">
        <v>19</v>
      </c>
      <c r="E201" s="68" t="s">
        <v>59</v>
      </c>
      <c r="F201" s="86"/>
      <c r="G201" s="87">
        <f>'Exhibit K (2)'!$I$13</f>
        <v>3.3404372880473936E-3</v>
      </c>
      <c r="H201" s="87">
        <f>'Exhibit K (2)'!$I$13</f>
        <v>3.3404372880473936E-3</v>
      </c>
      <c r="I201" s="87">
        <f>'Exhibit K (2)'!$I$13</f>
        <v>3.3404372880473936E-3</v>
      </c>
      <c r="J201" s="87">
        <f>'Exhibit K (2)'!$I$13</f>
        <v>3.3404372880473936E-3</v>
      </c>
      <c r="K201" s="87">
        <f>'Exhibit K (2)'!$I$13</f>
        <v>3.3404372880473936E-3</v>
      </c>
      <c r="L201" s="87">
        <f>'Exhibit K (2)'!$I$13</f>
        <v>3.3404372880473936E-3</v>
      </c>
      <c r="M201" s="87"/>
      <c r="N201" s="88">
        <f>'Exhibit K (2)'!$I$13</f>
        <v>3.3404372880473936E-3</v>
      </c>
      <c r="O201" s="88">
        <f>'Exhibit K (2)'!$I$13</f>
        <v>3.3404372880473936E-3</v>
      </c>
      <c r="P201" s="88">
        <f>'Exhibit K (2)'!$I$13</f>
        <v>3.3404372880473936E-3</v>
      </c>
      <c r="Q201" s="88">
        <f>'Exhibit K (2)'!$I$13</f>
        <v>3.3404372880473936E-3</v>
      </c>
      <c r="R201" s="88">
        <f>'Exhibit K (2)'!$I$13</f>
        <v>3.3404372880473936E-3</v>
      </c>
      <c r="S201" s="88">
        <f>'Exhibit K (2)'!$I$13</f>
        <v>3.3404372880473936E-3</v>
      </c>
      <c r="T201" s="88">
        <f>'Exhibit K (2)'!$I$13</f>
        <v>3.3404372880473936E-3</v>
      </c>
      <c r="U201" s="88">
        <f>'Exhibit K (2)'!$I$13</f>
        <v>3.3404372880473936E-3</v>
      </c>
      <c r="V201" s="88">
        <f>'Exhibit K (2)'!$I$13</f>
        <v>3.3404372880473936E-3</v>
      </c>
      <c r="W201" s="88">
        <f>'Exhibit K (2)'!$I$13</f>
        <v>3.3404372880473936E-3</v>
      </c>
      <c r="X201" s="88">
        <f>'Exhibit K (2)'!$I$13</f>
        <v>3.3404372880473936E-3</v>
      </c>
      <c r="Y201" s="88">
        <f>'Exhibit K (2)'!$I$13</f>
        <v>3.3404372880473936E-3</v>
      </c>
      <c r="Z201" s="88">
        <f>'Exhibit K (2)'!$I$13</f>
        <v>3.3404372880473936E-3</v>
      </c>
      <c r="AA201" s="88">
        <f>'Exhibit K (2)'!$I$13</f>
        <v>3.3404372880473936E-3</v>
      </c>
      <c r="AB201" s="88">
        <f>'Exhibit K (2)'!$I$13</f>
        <v>3.3404372880473936E-3</v>
      </c>
      <c r="AC201" s="88">
        <f>'Exhibit K (2)'!$I$13</f>
        <v>3.3404372880473936E-3</v>
      </c>
      <c r="AD201" s="88">
        <f>'Exhibit K (2)'!$I$13</f>
        <v>3.3404372880473936E-3</v>
      </c>
      <c r="AE201" s="88">
        <f>'Exhibit K (2)'!$I$13</f>
        <v>3.3404372880473936E-3</v>
      </c>
      <c r="AF201" s="88">
        <f>'Exhibit K (2)'!$I$13</f>
        <v>3.3404372880473936E-3</v>
      </c>
      <c r="AG201" s="88">
        <f>'Exhibit K (2)'!$I$13</f>
        <v>3.3404372880473936E-3</v>
      </c>
      <c r="AH201" s="88">
        <f>'Exhibit K (2)'!$I$13</f>
        <v>3.3404372880473936E-3</v>
      </c>
      <c r="AI201" s="88">
        <f>'Exhibit K (2)'!$I$13</f>
        <v>3.3404372880473936E-3</v>
      </c>
      <c r="AJ201" s="88">
        <f>'Exhibit K (2)'!$I$13</f>
        <v>3.3404372880473936E-3</v>
      </c>
      <c r="AK201" s="88">
        <f>'Exhibit K (2)'!$I$13</f>
        <v>3.3404372880473936E-3</v>
      </c>
      <c r="AL201" s="88">
        <f>'Exhibit K (2)'!$I$13</f>
        <v>3.3404372880473936E-3</v>
      </c>
      <c r="AM201" s="88">
        <f>'Exhibit K (2)'!$I$13</f>
        <v>3.3404372880473936E-3</v>
      </c>
      <c r="AN201" s="88">
        <f>'Exhibit K (2)'!$I$13</f>
        <v>3.3404372880473936E-3</v>
      </c>
      <c r="AO201" s="88">
        <f>'Exhibit K (2)'!$I$13</f>
        <v>3.3404372880473936E-3</v>
      </c>
      <c r="AP201" s="88">
        <f>'Exhibit K (2)'!$I$13</f>
        <v>3.3404372880473936E-3</v>
      </c>
      <c r="AQ201" s="88">
        <f>'Exhibit K (2)'!$I$13</f>
        <v>3.3404372880473936E-3</v>
      </c>
      <c r="AR201" s="88">
        <f>'Exhibit K (2)'!$I$13</f>
        <v>3.3404372880473936E-3</v>
      </c>
      <c r="AS201" s="88">
        <f>'Exhibit K (2)'!$I$13</f>
        <v>3.3404372880473936E-3</v>
      </c>
      <c r="AT201" s="88">
        <f>'Exhibit K (2)'!$I$13</f>
        <v>3.3404372880473936E-3</v>
      </c>
      <c r="AU201" s="88">
        <f>'Exhibit K (2)'!$I$13</f>
        <v>3.3404372880473936E-3</v>
      </c>
      <c r="AV201" s="88">
        <f>'Exhibit K (2)'!$I$13</f>
        <v>3.3404372880473936E-3</v>
      </c>
      <c r="AW201" s="88">
        <f>'Exhibit K (2)'!$I$13</f>
        <v>3.3404372880473936E-3</v>
      </c>
      <c r="AX201" s="88">
        <f>'Exhibit K (2)'!$I$13</f>
        <v>3.3404372880473936E-3</v>
      </c>
      <c r="AY201" s="88">
        <f>'Exhibit K (2)'!$I$13</f>
        <v>3.3404372880473936E-3</v>
      </c>
      <c r="AZ201" s="88">
        <f>'Exhibit K (2)'!$I$13</f>
        <v>3.3404372880473936E-3</v>
      </c>
      <c r="BA201" s="88">
        <f>'Exhibit K (2)'!$I$13</f>
        <v>3.3404372880473936E-3</v>
      </c>
      <c r="BB201" s="88">
        <f>'Exhibit K (2)'!$I$13</f>
        <v>3.3404372880473936E-3</v>
      </c>
      <c r="BC201" s="88">
        <f>'Exhibit K (2)'!$I$13</f>
        <v>3.3404372880473936E-3</v>
      </c>
      <c r="BD201" s="88">
        <f>'Exhibit K (2)'!$I$13</f>
        <v>3.3404372880473936E-3</v>
      </c>
      <c r="BE201" s="88">
        <f>'Exhibit K (2)'!$I$13</f>
        <v>3.3404372880473936E-3</v>
      </c>
      <c r="BF201" s="88">
        <f>'Exhibit K (2)'!$I$13</f>
        <v>3.3404372880473936E-3</v>
      </c>
      <c r="BG201" s="88">
        <f>'Exhibit K (2)'!$I$13</f>
        <v>3.3404372880473936E-3</v>
      </c>
      <c r="BH201" s="88">
        <f>'Exhibit K (2)'!$I$13</f>
        <v>3.3404372880473936E-3</v>
      </c>
      <c r="BI201" s="88">
        <f>'Exhibit K (2)'!$I$13</f>
        <v>3.3404372880473936E-3</v>
      </c>
    </row>
    <row r="202" spans="1:61">
      <c r="D202" s="71"/>
      <c r="E202" s="68"/>
      <c r="F202" s="71"/>
      <c r="G202" s="48"/>
      <c r="H202" s="48"/>
      <c r="I202" s="48"/>
      <c r="J202" s="48"/>
      <c r="K202" s="48"/>
      <c r="L202" s="48"/>
      <c r="M202" s="48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89"/>
      <c r="Y202" s="89"/>
      <c r="Z202" s="90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</row>
    <row r="203" spans="1:61">
      <c r="D203" s="71">
        <v>20</v>
      </c>
      <c r="E203" s="68" t="s">
        <v>60</v>
      </c>
      <c r="F203" s="71"/>
      <c r="G203" s="69">
        <f t="shared" ref="G203:K204" si="452">SUMIF($N$8:$BI$8,G$11,$N203:$BI203)</f>
        <v>0</v>
      </c>
      <c r="H203" s="69">
        <f t="shared" si="452"/>
        <v>0</v>
      </c>
      <c r="I203" s="69">
        <f t="shared" si="452"/>
        <v>1920.5121503941946</v>
      </c>
      <c r="J203" s="69">
        <f t="shared" si="452"/>
        <v>0</v>
      </c>
      <c r="K203" s="69">
        <f t="shared" si="452"/>
        <v>0</v>
      </c>
      <c r="L203" s="69">
        <f>SUM(G203:K203)</f>
        <v>1920.5121503941946</v>
      </c>
      <c r="M203" s="69"/>
      <c r="N203" s="70">
        <f t="shared" ref="N203:R203" si="453">N192*N200</f>
        <v>0</v>
      </c>
      <c r="O203" s="70">
        <f t="shared" si="453"/>
        <v>0</v>
      </c>
      <c r="P203" s="70">
        <f t="shared" si="453"/>
        <v>0</v>
      </c>
      <c r="Q203" s="70">
        <f t="shared" si="453"/>
        <v>0</v>
      </c>
      <c r="R203" s="70">
        <f t="shared" si="453"/>
        <v>0</v>
      </c>
      <c r="S203" s="70">
        <f>S192*S200</f>
        <v>0</v>
      </c>
      <c r="T203" s="70">
        <f t="shared" ref="T203:AV203" si="454">T192*T200</f>
        <v>0</v>
      </c>
      <c r="U203" s="70">
        <f t="shared" si="454"/>
        <v>0</v>
      </c>
      <c r="V203" s="70">
        <f t="shared" si="454"/>
        <v>0</v>
      </c>
      <c r="W203" s="70">
        <f t="shared" si="454"/>
        <v>0</v>
      </c>
      <c r="X203" s="70">
        <f t="shared" si="454"/>
        <v>0</v>
      </c>
      <c r="Y203" s="70">
        <f t="shared" si="454"/>
        <v>0</v>
      </c>
      <c r="Z203" s="70">
        <f t="shared" si="454"/>
        <v>0</v>
      </c>
      <c r="AA203" s="70">
        <f t="shared" si="454"/>
        <v>0</v>
      </c>
      <c r="AB203" s="70">
        <f t="shared" si="454"/>
        <v>0</v>
      </c>
      <c r="AC203" s="70">
        <f t="shared" si="454"/>
        <v>0</v>
      </c>
      <c r="AD203" s="70">
        <f t="shared" si="454"/>
        <v>0</v>
      </c>
      <c r="AE203" s="70">
        <f t="shared" si="454"/>
        <v>0</v>
      </c>
      <c r="AF203" s="70">
        <f t="shared" si="454"/>
        <v>0</v>
      </c>
      <c r="AG203" s="70">
        <f t="shared" si="454"/>
        <v>0</v>
      </c>
      <c r="AH203" s="70">
        <f t="shared" si="454"/>
        <v>0</v>
      </c>
      <c r="AI203" s="70">
        <f t="shared" si="454"/>
        <v>0</v>
      </c>
      <c r="AJ203" s="70">
        <f t="shared" si="454"/>
        <v>49.787408727295599</v>
      </c>
      <c r="AK203" s="70">
        <f t="shared" si="454"/>
        <v>117.30959509537205</v>
      </c>
      <c r="AL203" s="70">
        <f t="shared" si="454"/>
        <v>206.17108647492799</v>
      </c>
      <c r="AM203" s="70">
        <f t="shared" si="454"/>
        <v>285.64100238014288</v>
      </c>
      <c r="AN203" s="70">
        <f t="shared" si="454"/>
        <v>305.02889739601545</v>
      </c>
      <c r="AO203" s="70">
        <f t="shared" si="454"/>
        <v>316.99859268916475</v>
      </c>
      <c r="AP203" s="70">
        <f t="shared" si="454"/>
        <v>318.8540116924699</v>
      </c>
      <c r="AQ203" s="70">
        <f t="shared" si="454"/>
        <v>320.72155593880586</v>
      </c>
      <c r="AR203" s="70">
        <f t="shared" si="454"/>
        <v>0</v>
      </c>
      <c r="AS203" s="70">
        <f t="shared" si="454"/>
        <v>0</v>
      </c>
      <c r="AT203" s="70">
        <f t="shared" si="454"/>
        <v>0</v>
      </c>
      <c r="AU203" s="70">
        <f t="shared" si="454"/>
        <v>0</v>
      </c>
      <c r="AV203" s="70">
        <f t="shared" si="454"/>
        <v>0</v>
      </c>
      <c r="AW203" s="70">
        <f>AW192*0.5*AW200</f>
        <v>0</v>
      </c>
      <c r="AX203" s="70">
        <f t="shared" ref="AX203:BI203" si="455">AX192*AX200</f>
        <v>0</v>
      </c>
      <c r="AY203" s="70">
        <f t="shared" si="455"/>
        <v>0</v>
      </c>
      <c r="AZ203" s="70">
        <f t="shared" si="455"/>
        <v>0</v>
      </c>
      <c r="BA203" s="70">
        <f t="shared" si="455"/>
        <v>0</v>
      </c>
      <c r="BB203" s="70">
        <f t="shared" si="455"/>
        <v>0</v>
      </c>
      <c r="BC203" s="70">
        <f t="shared" si="455"/>
        <v>0</v>
      </c>
      <c r="BD203" s="70">
        <f t="shared" si="455"/>
        <v>0</v>
      </c>
      <c r="BE203" s="70">
        <f t="shared" si="455"/>
        <v>0</v>
      </c>
      <c r="BF203" s="70">
        <f t="shared" si="455"/>
        <v>0</v>
      </c>
      <c r="BG203" s="70">
        <f t="shared" si="455"/>
        <v>0</v>
      </c>
      <c r="BH203" s="70">
        <f t="shared" si="455"/>
        <v>0</v>
      </c>
      <c r="BI203" s="70">
        <f t="shared" si="455"/>
        <v>0</v>
      </c>
    </row>
    <row r="204" spans="1:61">
      <c r="D204" s="71">
        <v>21</v>
      </c>
      <c r="E204" s="68" t="s">
        <v>61</v>
      </c>
      <c r="F204" s="71"/>
      <c r="G204" s="69">
        <f t="shared" si="452"/>
        <v>0</v>
      </c>
      <c r="H204" s="69">
        <f t="shared" si="452"/>
        <v>0</v>
      </c>
      <c r="I204" s="69">
        <f t="shared" si="452"/>
        <v>2553.2254457311406</v>
      </c>
      <c r="J204" s="69">
        <f t="shared" si="452"/>
        <v>0</v>
      </c>
      <c r="K204" s="69">
        <f t="shared" si="452"/>
        <v>0</v>
      </c>
      <c r="L204" s="69">
        <f>SUM(G204:K204)</f>
        <v>2553.2254457311406</v>
      </c>
      <c r="M204" s="69"/>
      <c r="N204" s="70">
        <f t="shared" ref="N204:R204" si="456">N192*N201</f>
        <v>0</v>
      </c>
      <c r="O204" s="70">
        <f t="shared" si="456"/>
        <v>0</v>
      </c>
      <c r="P204" s="70">
        <f t="shared" si="456"/>
        <v>0</v>
      </c>
      <c r="Q204" s="70">
        <f t="shared" si="456"/>
        <v>0</v>
      </c>
      <c r="R204" s="70">
        <f t="shared" si="456"/>
        <v>0</v>
      </c>
      <c r="S204" s="70">
        <f>S192*S201</f>
        <v>0</v>
      </c>
      <c r="T204" s="70">
        <f t="shared" ref="T204:AV204" si="457">T192*T201</f>
        <v>0</v>
      </c>
      <c r="U204" s="70">
        <f t="shared" si="457"/>
        <v>0</v>
      </c>
      <c r="V204" s="70">
        <f t="shared" si="457"/>
        <v>0</v>
      </c>
      <c r="W204" s="70">
        <f t="shared" si="457"/>
        <v>0</v>
      </c>
      <c r="X204" s="70">
        <f t="shared" si="457"/>
        <v>0</v>
      </c>
      <c r="Y204" s="70">
        <f t="shared" si="457"/>
        <v>0</v>
      </c>
      <c r="Z204" s="70">
        <f t="shared" si="457"/>
        <v>0</v>
      </c>
      <c r="AA204" s="70">
        <f t="shared" si="457"/>
        <v>0</v>
      </c>
      <c r="AB204" s="70">
        <f t="shared" si="457"/>
        <v>0</v>
      </c>
      <c r="AC204" s="70">
        <f t="shared" si="457"/>
        <v>0</v>
      </c>
      <c r="AD204" s="70">
        <f t="shared" si="457"/>
        <v>0</v>
      </c>
      <c r="AE204" s="70">
        <f t="shared" si="457"/>
        <v>0</v>
      </c>
      <c r="AF204" s="70">
        <f t="shared" si="457"/>
        <v>0</v>
      </c>
      <c r="AG204" s="70">
        <f t="shared" si="457"/>
        <v>0</v>
      </c>
      <c r="AH204" s="70">
        <f t="shared" si="457"/>
        <v>0</v>
      </c>
      <c r="AI204" s="70">
        <f t="shared" si="457"/>
        <v>0</v>
      </c>
      <c r="AJ204" s="70">
        <f t="shared" si="457"/>
        <v>66.189885241525872</v>
      </c>
      <c r="AK204" s="70">
        <f t="shared" si="457"/>
        <v>155.95727585709025</v>
      </c>
      <c r="AL204" s="70">
        <f t="shared" si="457"/>
        <v>274.09421182457771</v>
      </c>
      <c r="AM204" s="70">
        <f t="shared" si="457"/>
        <v>379.74551500308735</v>
      </c>
      <c r="AN204" s="70">
        <f t="shared" si="457"/>
        <v>405.52075775983292</v>
      </c>
      <c r="AO204" s="70">
        <f t="shared" si="457"/>
        <v>421.43387270359631</v>
      </c>
      <c r="AP204" s="70">
        <f t="shared" si="457"/>
        <v>423.90056004569908</v>
      </c>
      <c r="AQ204" s="70">
        <f t="shared" si="457"/>
        <v>426.38336729573132</v>
      </c>
      <c r="AR204" s="70">
        <f t="shared" si="457"/>
        <v>0</v>
      </c>
      <c r="AS204" s="70">
        <f t="shared" si="457"/>
        <v>0</v>
      </c>
      <c r="AT204" s="70">
        <f t="shared" si="457"/>
        <v>0</v>
      </c>
      <c r="AU204" s="70">
        <f t="shared" si="457"/>
        <v>0</v>
      </c>
      <c r="AV204" s="70">
        <f t="shared" si="457"/>
        <v>0</v>
      </c>
      <c r="AW204" s="70">
        <f>AW192*0.5*AW201</f>
        <v>0</v>
      </c>
      <c r="AX204" s="70">
        <f t="shared" ref="AX204:BI204" si="458">AX192*AX201</f>
        <v>0</v>
      </c>
      <c r="AY204" s="70">
        <f t="shared" si="458"/>
        <v>0</v>
      </c>
      <c r="AZ204" s="70">
        <f t="shared" si="458"/>
        <v>0</v>
      </c>
      <c r="BA204" s="70">
        <f t="shared" si="458"/>
        <v>0</v>
      </c>
      <c r="BB204" s="70">
        <f t="shared" si="458"/>
        <v>0</v>
      </c>
      <c r="BC204" s="70">
        <f t="shared" si="458"/>
        <v>0</v>
      </c>
      <c r="BD204" s="70">
        <f t="shared" si="458"/>
        <v>0</v>
      </c>
      <c r="BE204" s="70">
        <f t="shared" si="458"/>
        <v>0</v>
      </c>
      <c r="BF204" s="70">
        <f t="shared" si="458"/>
        <v>0</v>
      </c>
      <c r="BG204" s="70">
        <f t="shared" si="458"/>
        <v>0</v>
      </c>
      <c r="BH204" s="70">
        <f t="shared" si="458"/>
        <v>0</v>
      </c>
      <c r="BI204" s="70">
        <f t="shared" si="458"/>
        <v>0</v>
      </c>
    </row>
    <row r="205" spans="1:61">
      <c r="D205" s="71">
        <v>22</v>
      </c>
      <c r="E205" s="91" t="s">
        <v>62</v>
      </c>
      <c r="F205" s="71"/>
      <c r="G205" s="69">
        <f>SUM(G203:G204)</f>
        <v>0</v>
      </c>
      <c r="H205" s="69">
        <f>SUM(H203:H204)</f>
        <v>0</v>
      </c>
      <c r="I205" s="69">
        <f>SUM(I203:I204)</f>
        <v>4473.7375961253347</v>
      </c>
      <c r="J205" s="69">
        <f>SUM(J203:J204)</f>
        <v>0</v>
      </c>
      <c r="K205" s="69">
        <f>SUM(K203:K204)</f>
        <v>0</v>
      </c>
      <c r="L205" s="69">
        <f>SUM(G205:K205)</f>
        <v>4473.7375961253347</v>
      </c>
      <c r="M205" s="69"/>
      <c r="N205" s="70">
        <f>SUM(N203:N204)</f>
        <v>0</v>
      </c>
      <c r="O205" s="70">
        <f t="shared" ref="O205:BI205" si="459">SUM(O203:O204)</f>
        <v>0</v>
      </c>
      <c r="P205" s="70">
        <f t="shared" si="459"/>
        <v>0</v>
      </c>
      <c r="Q205" s="70">
        <f t="shared" si="459"/>
        <v>0</v>
      </c>
      <c r="R205" s="70">
        <f t="shared" si="459"/>
        <v>0</v>
      </c>
      <c r="S205" s="70">
        <f t="shared" si="459"/>
        <v>0</v>
      </c>
      <c r="T205" s="70">
        <f t="shared" si="459"/>
        <v>0</v>
      </c>
      <c r="U205" s="70">
        <f t="shared" si="459"/>
        <v>0</v>
      </c>
      <c r="V205" s="70">
        <f t="shared" si="459"/>
        <v>0</v>
      </c>
      <c r="W205" s="70">
        <f t="shared" si="459"/>
        <v>0</v>
      </c>
      <c r="X205" s="70">
        <f t="shared" si="459"/>
        <v>0</v>
      </c>
      <c r="Y205" s="70">
        <f t="shared" si="459"/>
        <v>0</v>
      </c>
      <c r="Z205" s="70">
        <f t="shared" si="459"/>
        <v>0</v>
      </c>
      <c r="AA205" s="70">
        <f t="shared" si="459"/>
        <v>0</v>
      </c>
      <c r="AB205" s="70">
        <f t="shared" si="459"/>
        <v>0</v>
      </c>
      <c r="AC205" s="70">
        <f t="shared" si="459"/>
        <v>0</v>
      </c>
      <c r="AD205" s="70">
        <f t="shared" si="459"/>
        <v>0</v>
      </c>
      <c r="AE205" s="70">
        <f t="shared" si="459"/>
        <v>0</v>
      </c>
      <c r="AF205" s="70">
        <f t="shared" si="459"/>
        <v>0</v>
      </c>
      <c r="AG205" s="70">
        <f t="shared" si="459"/>
        <v>0</v>
      </c>
      <c r="AH205" s="70">
        <f t="shared" si="459"/>
        <v>0</v>
      </c>
      <c r="AI205" s="70">
        <f t="shared" si="459"/>
        <v>0</v>
      </c>
      <c r="AJ205" s="70">
        <f t="shared" si="459"/>
        <v>115.97729396882147</v>
      </c>
      <c r="AK205" s="70">
        <f t="shared" si="459"/>
        <v>273.26687095246228</v>
      </c>
      <c r="AL205" s="70">
        <f t="shared" si="459"/>
        <v>480.26529829950573</v>
      </c>
      <c r="AM205" s="70">
        <f t="shared" si="459"/>
        <v>665.38651738323028</v>
      </c>
      <c r="AN205" s="70">
        <f t="shared" si="459"/>
        <v>710.54965515584831</v>
      </c>
      <c r="AO205" s="70">
        <f t="shared" si="459"/>
        <v>738.43246539276106</v>
      </c>
      <c r="AP205" s="70">
        <f t="shared" si="459"/>
        <v>742.75457173816903</v>
      </c>
      <c r="AQ205" s="70">
        <f t="shared" si="459"/>
        <v>747.10492323453718</v>
      </c>
      <c r="AR205" s="70">
        <f t="shared" si="459"/>
        <v>0</v>
      </c>
      <c r="AS205" s="70">
        <f t="shared" si="459"/>
        <v>0</v>
      </c>
      <c r="AT205" s="70">
        <f t="shared" si="459"/>
        <v>0</v>
      </c>
      <c r="AU205" s="70">
        <f t="shared" si="459"/>
        <v>0</v>
      </c>
      <c r="AV205" s="70">
        <f t="shared" si="459"/>
        <v>0</v>
      </c>
      <c r="AW205" s="70">
        <f t="shared" si="459"/>
        <v>0</v>
      </c>
      <c r="AX205" s="70">
        <f t="shared" si="459"/>
        <v>0</v>
      </c>
      <c r="AY205" s="70">
        <f t="shared" si="459"/>
        <v>0</v>
      </c>
      <c r="AZ205" s="70">
        <f t="shared" si="459"/>
        <v>0</v>
      </c>
      <c r="BA205" s="70">
        <f t="shared" si="459"/>
        <v>0</v>
      </c>
      <c r="BB205" s="70">
        <f t="shared" si="459"/>
        <v>0</v>
      </c>
      <c r="BC205" s="70">
        <f t="shared" si="459"/>
        <v>0</v>
      </c>
      <c r="BD205" s="70">
        <f t="shared" si="459"/>
        <v>0</v>
      </c>
      <c r="BE205" s="70">
        <f t="shared" si="459"/>
        <v>0</v>
      </c>
      <c r="BF205" s="70">
        <f t="shared" si="459"/>
        <v>0</v>
      </c>
      <c r="BG205" s="70">
        <f t="shared" si="459"/>
        <v>0</v>
      </c>
      <c r="BH205" s="70">
        <f t="shared" si="459"/>
        <v>0</v>
      </c>
      <c r="BI205" s="70">
        <f t="shared" si="459"/>
        <v>0</v>
      </c>
    </row>
    <row r="207" spans="1:61">
      <c r="D207" s="71">
        <v>23</v>
      </c>
      <c r="E207" s="91" t="s">
        <v>63</v>
      </c>
      <c r="F207" s="71"/>
      <c r="G207" s="69">
        <f t="shared" ref="G207:L207" si="460">G198+G190</f>
        <v>0</v>
      </c>
      <c r="H207" s="69">
        <f t="shared" si="460"/>
        <v>0</v>
      </c>
      <c r="I207" s="69">
        <f t="shared" si="460"/>
        <v>128390.58771039355</v>
      </c>
      <c r="J207" s="69">
        <f t="shared" si="460"/>
        <v>128390.58771039355</v>
      </c>
      <c r="K207" s="69">
        <f t="shared" si="460"/>
        <v>128390.58771039355</v>
      </c>
      <c r="L207" s="69">
        <f t="shared" si="460"/>
        <v>128390.58771039355</v>
      </c>
      <c r="M207" s="69"/>
      <c r="N207" s="70">
        <f t="shared" ref="N207:BI207" si="461">N198+N190</f>
        <v>0</v>
      </c>
      <c r="O207" s="70">
        <f t="shared" si="461"/>
        <v>0</v>
      </c>
      <c r="P207" s="70">
        <f t="shared" si="461"/>
        <v>0</v>
      </c>
      <c r="Q207" s="70">
        <f t="shared" si="461"/>
        <v>0</v>
      </c>
      <c r="R207" s="70">
        <f t="shared" si="461"/>
        <v>0</v>
      </c>
      <c r="S207" s="70">
        <f t="shared" si="461"/>
        <v>0</v>
      </c>
      <c r="T207" s="70">
        <f t="shared" si="461"/>
        <v>0</v>
      </c>
      <c r="U207" s="70">
        <f t="shared" si="461"/>
        <v>0</v>
      </c>
      <c r="V207" s="70">
        <f t="shared" si="461"/>
        <v>0</v>
      </c>
      <c r="W207" s="70">
        <f t="shared" si="461"/>
        <v>0</v>
      </c>
      <c r="X207" s="70">
        <f t="shared" si="461"/>
        <v>0</v>
      </c>
      <c r="Y207" s="70">
        <f t="shared" si="461"/>
        <v>0</v>
      </c>
      <c r="Z207" s="70">
        <f t="shared" si="461"/>
        <v>0</v>
      </c>
      <c r="AA207" s="70">
        <f t="shared" si="461"/>
        <v>0</v>
      </c>
      <c r="AB207" s="70">
        <f t="shared" si="461"/>
        <v>0</v>
      </c>
      <c r="AC207" s="70">
        <f t="shared" si="461"/>
        <v>0</v>
      </c>
      <c r="AD207" s="70">
        <f t="shared" si="461"/>
        <v>0</v>
      </c>
      <c r="AE207" s="70">
        <f t="shared" si="461"/>
        <v>0</v>
      </c>
      <c r="AF207" s="70">
        <f t="shared" si="461"/>
        <v>0</v>
      </c>
      <c r="AG207" s="70">
        <f t="shared" si="461"/>
        <v>0</v>
      </c>
      <c r="AH207" s="70">
        <f t="shared" si="461"/>
        <v>0</v>
      </c>
      <c r="AI207" s="70">
        <f t="shared" si="461"/>
        <v>0</v>
      </c>
      <c r="AJ207" s="70">
        <f t="shared" si="461"/>
        <v>39745.450643678822</v>
      </c>
      <c r="AK207" s="70">
        <f t="shared" si="461"/>
        <v>53903.181431781282</v>
      </c>
      <c r="AL207" s="70">
        <f t="shared" si="461"/>
        <v>110683.86881071079</v>
      </c>
      <c r="AM207" s="70">
        <f t="shared" si="461"/>
        <v>117344.27429059402</v>
      </c>
      <c r="AN207" s="70">
        <f t="shared" si="461"/>
        <v>126161.28858684238</v>
      </c>
      <c r="AO207" s="70">
        <f t="shared" si="461"/>
        <v>126899.72105223514</v>
      </c>
      <c r="AP207" s="70">
        <f t="shared" si="461"/>
        <v>127642.47562397331</v>
      </c>
      <c r="AQ207" s="70">
        <f t="shared" si="461"/>
        <v>128390.58771039355</v>
      </c>
      <c r="AR207" s="70">
        <f t="shared" si="461"/>
        <v>128390.58771039355</v>
      </c>
      <c r="AS207" s="70">
        <f t="shared" si="461"/>
        <v>128390.58771039355</v>
      </c>
      <c r="AT207" s="70">
        <f t="shared" si="461"/>
        <v>128390.58771039355</v>
      </c>
      <c r="AU207" s="70">
        <f t="shared" si="461"/>
        <v>128390.58771039355</v>
      </c>
      <c r="AV207" s="70">
        <f t="shared" si="461"/>
        <v>128390.58771039355</v>
      </c>
      <c r="AW207" s="70">
        <f t="shared" si="461"/>
        <v>128390.58771039355</v>
      </c>
      <c r="AX207" s="70">
        <f t="shared" si="461"/>
        <v>128390.58771039355</v>
      </c>
      <c r="AY207" s="70">
        <f t="shared" si="461"/>
        <v>128390.58771039355</v>
      </c>
      <c r="AZ207" s="70">
        <f t="shared" si="461"/>
        <v>128390.58771039355</v>
      </c>
      <c r="BA207" s="70">
        <f t="shared" si="461"/>
        <v>128390.58771039355</v>
      </c>
      <c r="BB207" s="70">
        <f t="shared" si="461"/>
        <v>128390.58771039355</v>
      </c>
      <c r="BC207" s="70">
        <f t="shared" si="461"/>
        <v>128390.58771039355</v>
      </c>
      <c r="BD207" s="70">
        <f t="shared" si="461"/>
        <v>128390.58771039355</v>
      </c>
      <c r="BE207" s="70">
        <f t="shared" si="461"/>
        <v>128390.58771039355</v>
      </c>
      <c r="BF207" s="70">
        <f t="shared" si="461"/>
        <v>128390.58771039355</v>
      </c>
      <c r="BG207" s="70">
        <f t="shared" si="461"/>
        <v>128390.58771039355</v>
      </c>
      <c r="BH207" s="70">
        <f t="shared" si="461"/>
        <v>128390.58771039355</v>
      </c>
      <c r="BI207" s="70">
        <f t="shared" si="461"/>
        <v>128390.58771039355</v>
      </c>
    </row>
    <row r="210" spans="1:61">
      <c r="D210" s="57" t="str">
        <f>+D168</f>
        <v>Equitrans, L.P,</v>
      </c>
      <c r="E210" s="57"/>
      <c r="F210" s="57"/>
    </row>
    <row r="211" spans="1:61">
      <c r="D211" s="116" t="str">
        <f>$D$2</f>
        <v>Ohio Valley Connector (OVCX) Project</v>
      </c>
      <c r="E211" s="116"/>
      <c r="F211" s="116"/>
      <c r="G211" s="48"/>
      <c r="H211" s="48"/>
      <c r="I211" s="48"/>
      <c r="J211" s="48"/>
      <c r="K211" s="48"/>
      <c r="L211" s="48"/>
      <c r="M211" s="48"/>
      <c r="N211" s="50"/>
      <c r="O211" s="50"/>
      <c r="P211" s="50"/>
      <c r="T211" s="114"/>
      <c r="U211" s="114"/>
      <c r="V211" s="114"/>
      <c r="Y211" s="50"/>
      <c r="Z211" s="50"/>
      <c r="AA211" s="50"/>
      <c r="AB211" s="50"/>
      <c r="AC211" s="50"/>
      <c r="AD211" s="50"/>
      <c r="AE211" s="50"/>
      <c r="AF211" s="97"/>
      <c r="AG211" s="97"/>
      <c r="AH211" s="97"/>
      <c r="AI211" s="50"/>
      <c r="AJ211" s="50"/>
      <c r="AK211" s="50"/>
      <c r="AL211" s="50"/>
      <c r="AM211" s="50"/>
      <c r="AN211" s="50"/>
      <c r="AO211" s="50"/>
      <c r="AP211" s="50"/>
      <c r="AQ211" s="50"/>
      <c r="AR211" s="97"/>
      <c r="AS211" s="97"/>
      <c r="AT211" s="97"/>
      <c r="AU211" s="52"/>
      <c r="AV211" s="52"/>
      <c r="AW211" s="52"/>
      <c r="AX211" s="52"/>
      <c r="AY211" s="52"/>
      <c r="AZ211" s="52"/>
      <c r="BA211" s="52"/>
      <c r="BB211" s="52"/>
      <c r="BC211" s="52"/>
      <c r="BD211" s="97"/>
      <c r="BE211" s="97"/>
      <c r="BF211" s="97"/>
      <c r="BG211" s="52"/>
      <c r="BH211" s="52"/>
      <c r="BI211" s="52"/>
    </row>
    <row r="212" spans="1:61">
      <c r="D212" s="116" t="str">
        <f>$D$3</f>
        <v>Docket No. CP22-___-000</v>
      </c>
      <c r="E212" s="116"/>
      <c r="F212" s="116"/>
      <c r="G212" s="48"/>
      <c r="H212" s="48"/>
      <c r="I212" s="48"/>
      <c r="J212" s="48"/>
      <c r="K212" s="48"/>
      <c r="L212" s="48"/>
      <c r="M212" s="48"/>
      <c r="N212" s="50"/>
      <c r="O212" s="50"/>
      <c r="P212" s="50"/>
      <c r="T212" s="114"/>
      <c r="U212" s="114"/>
      <c r="V212" s="114"/>
      <c r="Y212" s="50"/>
      <c r="Z212" s="50"/>
      <c r="AA212" s="50"/>
      <c r="AB212" s="50"/>
      <c r="AC212" s="50"/>
      <c r="AD212" s="50"/>
      <c r="AE212" s="50"/>
      <c r="AF212" s="97"/>
      <c r="AG212" s="97"/>
      <c r="AH212" s="97"/>
      <c r="AI212" s="50"/>
      <c r="AJ212" s="50"/>
      <c r="AK212" s="50"/>
      <c r="AL212" s="50"/>
      <c r="AM212" s="50"/>
      <c r="AN212" s="50"/>
      <c r="AO212" s="50"/>
      <c r="AP212" s="50"/>
      <c r="AQ212" s="50"/>
      <c r="AR212" s="97"/>
      <c r="AS212" s="97"/>
      <c r="AT212" s="97"/>
      <c r="AU212" s="52"/>
      <c r="AV212" s="52"/>
      <c r="AW212" s="52"/>
      <c r="AX212" s="52"/>
      <c r="AY212" s="52"/>
      <c r="AZ212" s="52"/>
      <c r="BA212" s="52"/>
      <c r="BB212" s="52"/>
      <c r="BC212" s="52"/>
      <c r="BD212" s="97"/>
      <c r="BE212" s="97"/>
      <c r="BF212" s="97"/>
      <c r="BG212" s="52"/>
      <c r="BH212" s="52"/>
      <c r="BI212" s="52"/>
    </row>
    <row r="213" spans="1:61">
      <c r="D213" s="116" t="str">
        <f>$D$4</f>
        <v>Exhibit K</v>
      </c>
      <c r="E213" s="116"/>
      <c r="F213" s="116"/>
      <c r="G213" s="48"/>
      <c r="H213" s="48"/>
      <c r="I213" s="48"/>
      <c r="J213" s="48"/>
      <c r="K213" s="48"/>
      <c r="L213" s="48"/>
      <c r="M213" s="48"/>
      <c r="N213" s="50"/>
      <c r="O213" s="50"/>
      <c r="P213" s="50"/>
      <c r="T213" s="114"/>
      <c r="U213" s="114"/>
      <c r="V213" s="114"/>
      <c r="Y213" s="50"/>
      <c r="Z213" s="50"/>
      <c r="AA213" s="50"/>
      <c r="AB213" s="50"/>
      <c r="AC213" s="50"/>
      <c r="AD213" s="50"/>
      <c r="AE213" s="50"/>
      <c r="AF213" s="97"/>
      <c r="AG213" s="97"/>
      <c r="AH213" s="97"/>
      <c r="AI213" s="50"/>
      <c r="AJ213" s="50"/>
      <c r="AK213" s="50"/>
      <c r="AL213" s="50"/>
      <c r="AM213" s="50"/>
      <c r="AN213" s="50"/>
      <c r="AO213" s="50"/>
      <c r="AP213" s="50"/>
      <c r="AQ213" s="50"/>
      <c r="AR213" s="97"/>
      <c r="AS213" s="97"/>
      <c r="AT213" s="97"/>
      <c r="AU213" s="52"/>
      <c r="AV213" s="52"/>
      <c r="AW213" s="52"/>
      <c r="AX213" s="52"/>
      <c r="AY213" s="52"/>
      <c r="AZ213" s="52"/>
      <c r="BA213" s="52"/>
      <c r="BB213" s="52"/>
      <c r="BC213" s="52"/>
      <c r="BD213" s="97"/>
      <c r="BE213" s="97"/>
      <c r="BF213" s="97"/>
      <c r="BG213" s="52"/>
      <c r="BH213" s="52"/>
      <c r="BI213" s="52"/>
    </row>
    <row r="214" spans="1:61">
      <c r="D214" s="116" t="str">
        <f>$D$5</f>
        <v>Cost of Facilities</v>
      </c>
      <c r="E214" s="116"/>
      <c r="F214" s="116"/>
      <c r="G214" s="48"/>
      <c r="H214" s="48"/>
      <c r="I214" s="48"/>
      <c r="J214" s="48"/>
      <c r="K214" s="48"/>
      <c r="L214" s="48"/>
      <c r="M214" s="48"/>
      <c r="N214" s="50"/>
      <c r="O214" s="50"/>
      <c r="P214" s="50"/>
      <c r="T214" s="97"/>
      <c r="U214" s="97"/>
      <c r="V214" s="97"/>
      <c r="Y214" s="50"/>
      <c r="Z214" s="50"/>
      <c r="AA214" s="50"/>
      <c r="AB214" s="50"/>
      <c r="AC214" s="50"/>
      <c r="AD214" s="50"/>
      <c r="AE214" s="50"/>
      <c r="AF214" s="97"/>
      <c r="AG214" s="97"/>
      <c r="AH214" s="97"/>
      <c r="AI214" s="50"/>
      <c r="AJ214" s="50"/>
      <c r="AK214" s="50"/>
      <c r="AL214" s="50"/>
      <c r="AM214" s="50"/>
      <c r="AN214" s="50"/>
      <c r="AO214" s="50"/>
      <c r="AP214" s="50"/>
      <c r="AQ214" s="50"/>
      <c r="AR214" s="97"/>
      <c r="AS214" s="97"/>
      <c r="AT214" s="97"/>
      <c r="AU214" s="52"/>
      <c r="AV214" s="52"/>
      <c r="AW214" s="52"/>
      <c r="AX214" s="52"/>
      <c r="AY214" s="52"/>
      <c r="AZ214" s="52"/>
      <c r="BA214" s="52"/>
      <c r="BB214" s="52"/>
      <c r="BC214" s="52"/>
      <c r="BD214" s="97"/>
      <c r="BE214" s="97"/>
      <c r="BF214" s="97"/>
      <c r="BG214" s="52"/>
      <c r="BH214" s="52"/>
      <c r="BI214" s="52"/>
    </row>
    <row r="215" spans="1:61">
      <c r="D215" s="113" t="s">
        <v>70</v>
      </c>
      <c r="E215" s="113"/>
      <c r="F215" s="113"/>
      <c r="G215" s="48"/>
      <c r="H215" s="48"/>
      <c r="I215" s="48"/>
      <c r="J215" s="48"/>
      <c r="K215" s="48"/>
      <c r="L215" s="48"/>
      <c r="M215" s="48"/>
      <c r="N215" s="50"/>
      <c r="O215" s="50"/>
      <c r="P215" s="50"/>
      <c r="T215" s="114"/>
      <c r="U215" s="114"/>
      <c r="V215" s="114"/>
      <c r="Y215" s="50"/>
      <c r="Z215" s="50"/>
      <c r="AA215" s="50"/>
      <c r="AB215" s="50"/>
      <c r="AC215" s="50"/>
      <c r="AD215" s="50"/>
      <c r="AE215" s="50"/>
      <c r="AF215" s="97"/>
      <c r="AG215" s="97"/>
      <c r="AH215" s="97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  <c r="AU215" s="52"/>
      <c r="AV215" s="52"/>
      <c r="AW215" s="52"/>
      <c r="AX215" s="52"/>
      <c r="AY215" s="52"/>
      <c r="AZ215" s="52"/>
      <c r="BA215" s="52"/>
      <c r="BB215" s="52"/>
      <c r="BC215" s="52"/>
      <c r="BD215" s="97"/>
      <c r="BE215" s="97"/>
      <c r="BF215" s="97"/>
      <c r="BG215" s="52"/>
      <c r="BH215" s="52"/>
      <c r="BI215" s="52"/>
    </row>
    <row r="216" spans="1:61">
      <c r="D216" s="50"/>
      <c r="E216" s="50"/>
      <c r="F216" s="50"/>
      <c r="G216" s="48"/>
      <c r="H216" s="48"/>
      <c r="I216" s="48"/>
      <c r="J216" s="48"/>
      <c r="K216" s="48"/>
      <c r="L216" s="48"/>
      <c r="M216" s="48"/>
      <c r="N216" s="50"/>
      <c r="O216" s="50"/>
      <c r="P216" s="50"/>
      <c r="Q216" s="50"/>
      <c r="R216" s="50"/>
      <c r="S216" s="50"/>
      <c r="T216" s="97"/>
      <c r="U216" s="97"/>
      <c r="V216" s="97"/>
      <c r="W216" s="50"/>
      <c r="X216" s="50"/>
      <c r="Y216" s="50"/>
      <c r="Z216" s="50"/>
      <c r="AA216" s="50"/>
      <c r="AB216" s="50"/>
      <c r="AC216" s="50"/>
      <c r="AD216" s="50"/>
      <c r="AE216" s="50"/>
      <c r="AF216" s="97"/>
      <c r="AG216" s="97"/>
      <c r="AH216" s="97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2"/>
      <c r="AV216" s="52"/>
      <c r="AW216" s="52"/>
      <c r="AX216" s="52"/>
      <c r="AY216" s="52"/>
      <c r="AZ216" s="52"/>
      <c r="BA216" s="52"/>
      <c r="BB216" s="52"/>
      <c r="BC216" s="52"/>
      <c r="BD216" s="97"/>
      <c r="BE216" s="97"/>
      <c r="BF216" s="97"/>
      <c r="BG216" s="52"/>
      <c r="BH216" s="52"/>
      <c r="BI216" s="52"/>
    </row>
    <row r="217" spans="1:61" s="57" customFormat="1">
      <c r="A217" s="103"/>
      <c r="B217" s="109"/>
      <c r="C217" s="102"/>
      <c r="D217" s="55" t="s">
        <v>39</v>
      </c>
      <c r="E217" s="54"/>
      <c r="F217" s="50"/>
      <c r="G217" s="115" t="s">
        <v>40</v>
      </c>
      <c r="H217" s="115"/>
      <c r="I217" s="115"/>
      <c r="J217" s="115"/>
      <c r="K217" s="98"/>
      <c r="L217" s="98"/>
      <c r="M217" s="98"/>
      <c r="N217" s="56" t="str">
        <f>N$10</f>
        <v>Actuals</v>
      </c>
      <c r="O217" s="56" t="str">
        <f t="shared" ref="O217:BI217" si="462">O$10</f>
        <v>Actuals</v>
      </c>
      <c r="P217" s="56" t="str">
        <f t="shared" si="462"/>
        <v>Actuals</v>
      </c>
      <c r="Q217" s="56" t="str">
        <f t="shared" si="462"/>
        <v>Actuals</v>
      </c>
      <c r="R217" s="56" t="str">
        <f t="shared" si="462"/>
        <v>Actuals</v>
      </c>
      <c r="S217" s="56" t="str">
        <f t="shared" si="462"/>
        <v>Forecast</v>
      </c>
      <c r="T217" s="56" t="str">
        <f t="shared" si="462"/>
        <v>Forecast</v>
      </c>
      <c r="U217" s="56" t="str">
        <f t="shared" si="462"/>
        <v>Forecast</v>
      </c>
      <c r="V217" s="56" t="str">
        <f t="shared" si="462"/>
        <v>Forecast</v>
      </c>
      <c r="W217" s="56" t="str">
        <f t="shared" si="462"/>
        <v>Forecast</v>
      </c>
      <c r="X217" s="56" t="str">
        <f t="shared" si="462"/>
        <v>Forecast</v>
      </c>
      <c r="Y217" s="56" t="str">
        <f t="shared" si="462"/>
        <v>Forecast</v>
      </c>
      <c r="Z217" s="56" t="str">
        <f t="shared" si="462"/>
        <v>Forecast</v>
      </c>
      <c r="AA217" s="56" t="str">
        <f t="shared" si="462"/>
        <v>Forecast</v>
      </c>
      <c r="AB217" s="56" t="str">
        <f t="shared" si="462"/>
        <v>Forecast</v>
      </c>
      <c r="AC217" s="56" t="str">
        <f t="shared" si="462"/>
        <v>Forecast</v>
      </c>
      <c r="AD217" s="56" t="str">
        <f t="shared" si="462"/>
        <v>Forecast</v>
      </c>
      <c r="AE217" s="56" t="str">
        <f t="shared" si="462"/>
        <v>Forecast</v>
      </c>
      <c r="AF217" s="56" t="str">
        <f t="shared" si="462"/>
        <v>Forecast</v>
      </c>
      <c r="AG217" s="56" t="str">
        <f t="shared" si="462"/>
        <v>Forecast</v>
      </c>
      <c r="AH217" s="56" t="str">
        <f t="shared" si="462"/>
        <v>Forecast</v>
      </c>
      <c r="AI217" s="56" t="str">
        <f t="shared" si="462"/>
        <v>Forecast</v>
      </c>
      <c r="AJ217" s="56" t="str">
        <f t="shared" si="462"/>
        <v>Forecast</v>
      </c>
      <c r="AK217" s="56" t="str">
        <f t="shared" si="462"/>
        <v>Forecast</v>
      </c>
      <c r="AL217" s="56" t="str">
        <f t="shared" si="462"/>
        <v>Forecast</v>
      </c>
      <c r="AM217" s="56" t="str">
        <f t="shared" si="462"/>
        <v>Forecast</v>
      </c>
      <c r="AN217" s="56" t="str">
        <f t="shared" si="462"/>
        <v>Forecast</v>
      </c>
      <c r="AO217" s="56" t="str">
        <f t="shared" si="462"/>
        <v>Forecast</v>
      </c>
      <c r="AP217" s="56" t="str">
        <f t="shared" si="462"/>
        <v>Forecast</v>
      </c>
      <c r="AQ217" s="56" t="str">
        <f t="shared" si="462"/>
        <v>Forecast</v>
      </c>
      <c r="AR217" s="56" t="str">
        <f t="shared" si="462"/>
        <v>Forecast</v>
      </c>
      <c r="AS217" s="56" t="str">
        <f t="shared" si="462"/>
        <v>Forecast</v>
      </c>
      <c r="AT217" s="56" t="str">
        <f t="shared" si="462"/>
        <v>Forecast</v>
      </c>
      <c r="AU217" s="56" t="str">
        <f t="shared" si="462"/>
        <v>Forecast</v>
      </c>
      <c r="AV217" s="56" t="str">
        <f t="shared" si="462"/>
        <v>Forecast</v>
      </c>
      <c r="AW217" s="56" t="str">
        <f t="shared" si="462"/>
        <v>Forecast</v>
      </c>
      <c r="AX217" s="56" t="str">
        <f t="shared" si="462"/>
        <v>Forecast</v>
      </c>
      <c r="AY217" s="56" t="str">
        <f t="shared" si="462"/>
        <v>Forecast</v>
      </c>
      <c r="AZ217" s="56" t="str">
        <f t="shared" si="462"/>
        <v>Forecast</v>
      </c>
      <c r="BA217" s="56" t="str">
        <f t="shared" si="462"/>
        <v>Forecast</v>
      </c>
      <c r="BB217" s="56" t="str">
        <f t="shared" si="462"/>
        <v>Forecast</v>
      </c>
      <c r="BC217" s="56" t="str">
        <f t="shared" si="462"/>
        <v>Forecast</v>
      </c>
      <c r="BD217" s="56" t="str">
        <f t="shared" si="462"/>
        <v>Forecast</v>
      </c>
      <c r="BE217" s="56" t="str">
        <f t="shared" si="462"/>
        <v>Forecast</v>
      </c>
      <c r="BF217" s="56" t="str">
        <f t="shared" si="462"/>
        <v>Forecast</v>
      </c>
      <c r="BG217" s="56" t="str">
        <f t="shared" si="462"/>
        <v>Forecast</v>
      </c>
      <c r="BH217" s="56" t="str">
        <f t="shared" si="462"/>
        <v>Forecast</v>
      </c>
      <c r="BI217" s="56" t="str">
        <f t="shared" si="462"/>
        <v>Forecast</v>
      </c>
    </row>
    <row r="218" spans="1:61" s="62" customFormat="1">
      <c r="A218" s="110" t="s">
        <v>65</v>
      </c>
      <c r="B218" s="104" t="s">
        <v>43</v>
      </c>
      <c r="C218" s="105"/>
      <c r="D218" s="58" t="s">
        <v>44</v>
      </c>
      <c r="E218" s="59" t="s">
        <v>45</v>
      </c>
      <c r="F218" s="59" t="s">
        <v>46</v>
      </c>
      <c r="G218" s="60">
        <v>2021</v>
      </c>
      <c r="H218" s="60">
        <v>2022</v>
      </c>
      <c r="I218" s="60">
        <v>2023</v>
      </c>
      <c r="J218" s="60">
        <v>2024</v>
      </c>
      <c r="K218" s="60">
        <v>2025</v>
      </c>
      <c r="L218" s="60" t="s">
        <v>47</v>
      </c>
      <c r="M218" s="60"/>
      <c r="N218" s="61">
        <v>44317</v>
      </c>
      <c r="O218" s="61">
        <f>EOMONTH(N218,1)</f>
        <v>44377</v>
      </c>
      <c r="P218" s="61">
        <f t="shared" ref="P218:BI218" si="463">EOMONTH(O218,1)</f>
        <v>44408</v>
      </c>
      <c r="Q218" s="61">
        <f t="shared" si="463"/>
        <v>44439</v>
      </c>
      <c r="R218" s="61">
        <f t="shared" si="463"/>
        <v>44469</v>
      </c>
      <c r="S218" s="61">
        <f t="shared" si="463"/>
        <v>44500</v>
      </c>
      <c r="T218" s="61">
        <f t="shared" si="463"/>
        <v>44530</v>
      </c>
      <c r="U218" s="61">
        <f t="shared" si="463"/>
        <v>44561</v>
      </c>
      <c r="V218" s="61">
        <f t="shared" si="463"/>
        <v>44592</v>
      </c>
      <c r="W218" s="61">
        <f t="shared" si="463"/>
        <v>44620</v>
      </c>
      <c r="X218" s="61">
        <f t="shared" si="463"/>
        <v>44651</v>
      </c>
      <c r="Y218" s="61">
        <f t="shared" si="463"/>
        <v>44681</v>
      </c>
      <c r="Z218" s="61">
        <f t="shared" si="463"/>
        <v>44712</v>
      </c>
      <c r="AA218" s="61">
        <f t="shared" si="463"/>
        <v>44742</v>
      </c>
      <c r="AB218" s="61">
        <f t="shared" si="463"/>
        <v>44773</v>
      </c>
      <c r="AC218" s="61">
        <f t="shared" si="463"/>
        <v>44804</v>
      </c>
      <c r="AD218" s="61">
        <f t="shared" si="463"/>
        <v>44834</v>
      </c>
      <c r="AE218" s="61">
        <f t="shared" si="463"/>
        <v>44865</v>
      </c>
      <c r="AF218" s="61">
        <f t="shared" si="463"/>
        <v>44895</v>
      </c>
      <c r="AG218" s="61">
        <f t="shared" si="463"/>
        <v>44926</v>
      </c>
      <c r="AH218" s="61">
        <f t="shared" si="463"/>
        <v>44957</v>
      </c>
      <c r="AI218" s="61">
        <f t="shared" si="463"/>
        <v>44985</v>
      </c>
      <c r="AJ218" s="61">
        <f t="shared" si="463"/>
        <v>45016</v>
      </c>
      <c r="AK218" s="61">
        <f t="shared" si="463"/>
        <v>45046</v>
      </c>
      <c r="AL218" s="61">
        <f t="shared" si="463"/>
        <v>45077</v>
      </c>
      <c r="AM218" s="61">
        <f t="shared" si="463"/>
        <v>45107</v>
      </c>
      <c r="AN218" s="61">
        <f t="shared" si="463"/>
        <v>45138</v>
      </c>
      <c r="AO218" s="61">
        <f t="shared" si="463"/>
        <v>45169</v>
      </c>
      <c r="AP218" s="61">
        <f t="shared" si="463"/>
        <v>45199</v>
      </c>
      <c r="AQ218" s="61">
        <f t="shared" si="463"/>
        <v>45230</v>
      </c>
      <c r="AR218" s="61">
        <f t="shared" si="463"/>
        <v>45260</v>
      </c>
      <c r="AS218" s="61">
        <f t="shared" si="463"/>
        <v>45291</v>
      </c>
      <c r="AT218" s="61">
        <f t="shared" si="463"/>
        <v>45322</v>
      </c>
      <c r="AU218" s="61">
        <f t="shared" si="463"/>
        <v>45351</v>
      </c>
      <c r="AV218" s="61">
        <f t="shared" si="463"/>
        <v>45382</v>
      </c>
      <c r="AW218" s="61">
        <f t="shared" si="463"/>
        <v>45412</v>
      </c>
      <c r="AX218" s="61">
        <f t="shared" si="463"/>
        <v>45443</v>
      </c>
      <c r="AY218" s="61">
        <f t="shared" si="463"/>
        <v>45473</v>
      </c>
      <c r="AZ218" s="61">
        <f t="shared" si="463"/>
        <v>45504</v>
      </c>
      <c r="BA218" s="61">
        <f t="shared" si="463"/>
        <v>45535</v>
      </c>
      <c r="BB218" s="61">
        <f t="shared" si="463"/>
        <v>45565</v>
      </c>
      <c r="BC218" s="61">
        <f t="shared" si="463"/>
        <v>45596</v>
      </c>
      <c r="BD218" s="61">
        <f t="shared" si="463"/>
        <v>45626</v>
      </c>
      <c r="BE218" s="61">
        <f t="shared" si="463"/>
        <v>45657</v>
      </c>
      <c r="BF218" s="61">
        <f t="shared" si="463"/>
        <v>45688</v>
      </c>
      <c r="BG218" s="61">
        <f t="shared" si="463"/>
        <v>45716</v>
      </c>
      <c r="BH218" s="61">
        <f t="shared" si="463"/>
        <v>45747</v>
      </c>
      <c r="BI218" s="61">
        <f t="shared" si="463"/>
        <v>45777</v>
      </c>
    </row>
    <row r="219" spans="1:61">
      <c r="D219" s="63"/>
      <c r="E219" s="64"/>
      <c r="F219" s="64"/>
      <c r="G219" s="65"/>
      <c r="H219" s="65"/>
      <c r="I219" s="65"/>
      <c r="J219" s="65"/>
      <c r="K219" s="65"/>
      <c r="L219" s="65"/>
      <c r="M219" s="65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94" t="s">
        <v>66</v>
      </c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</row>
    <row r="220" spans="1:61">
      <c r="A220" s="100">
        <v>124500105</v>
      </c>
      <c r="B220" s="101">
        <v>4</v>
      </c>
      <c r="D220" s="67">
        <v>1</v>
      </c>
      <c r="E220" s="68" t="s">
        <v>14</v>
      </c>
      <c r="F220" s="68"/>
      <c r="G220" s="69">
        <f t="shared" ref="G220:K229" si="464">SUMIF($N$8:$BI$8,G$11,$N220:$BI220)</f>
        <v>0</v>
      </c>
      <c r="H220" s="69">
        <f t="shared" si="464"/>
        <v>330750</v>
      </c>
      <c r="I220" s="69">
        <f t="shared" si="464"/>
        <v>0</v>
      </c>
      <c r="J220" s="69">
        <f t="shared" si="464"/>
        <v>0</v>
      </c>
      <c r="K220" s="69">
        <f t="shared" si="464"/>
        <v>0</v>
      </c>
      <c r="L220" s="69">
        <f>SUM(G220:K220)</f>
        <v>330750</v>
      </c>
      <c r="M220" s="69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>
        <v>100000</v>
      </c>
      <c r="AB220" s="70"/>
      <c r="AC220" s="70">
        <v>197000</v>
      </c>
      <c r="AD220" s="70"/>
      <c r="AE220" s="70">
        <v>33750</v>
      </c>
      <c r="AF220" s="70"/>
      <c r="AG220" s="70"/>
      <c r="AH220" s="70"/>
      <c r="AI220" s="70"/>
      <c r="AJ220" s="70"/>
      <c r="AK220" s="70"/>
      <c r="AL220" s="70"/>
      <c r="AM220" s="70"/>
      <c r="AN220" s="70"/>
      <c r="AO220" s="70"/>
      <c r="AP220" s="70"/>
      <c r="AQ220" s="70"/>
      <c r="AR220" s="70"/>
      <c r="AS220" s="70"/>
      <c r="AT220" s="70"/>
      <c r="AU220" s="70"/>
      <c r="AV220" s="70"/>
      <c r="AW220" s="70"/>
      <c r="AX220" s="70"/>
      <c r="AY220" s="70"/>
      <c r="AZ220" s="70"/>
      <c r="BA220" s="70"/>
      <c r="BB220" s="70"/>
      <c r="BC220" s="70"/>
      <c r="BD220" s="70"/>
      <c r="BE220" s="70"/>
      <c r="BF220" s="70"/>
      <c r="BG220" s="70"/>
      <c r="BH220" s="70"/>
      <c r="BI220" s="70"/>
    </row>
    <row r="221" spans="1:61">
      <c r="A221" s="100">
        <v>124500105</v>
      </c>
      <c r="B221" s="106" t="s">
        <v>48</v>
      </c>
      <c r="C221" s="107"/>
      <c r="D221" s="67">
        <v>2</v>
      </c>
      <c r="E221" s="68" t="s">
        <v>15</v>
      </c>
      <c r="F221" s="68"/>
      <c r="G221" s="69">
        <f t="shared" si="464"/>
        <v>0</v>
      </c>
      <c r="H221" s="69">
        <f t="shared" si="464"/>
        <v>26760</v>
      </c>
      <c r="I221" s="69">
        <f t="shared" si="464"/>
        <v>0</v>
      </c>
      <c r="J221" s="69">
        <f t="shared" si="464"/>
        <v>0</v>
      </c>
      <c r="K221" s="69">
        <f t="shared" si="464"/>
        <v>0</v>
      </c>
      <c r="L221" s="69">
        <f t="shared" ref="L221:L229" si="465">SUM(G221:K221)</f>
        <v>26760</v>
      </c>
      <c r="M221" s="69"/>
      <c r="N221" s="70"/>
      <c r="O221" s="70"/>
      <c r="P221" s="70"/>
      <c r="Q221" s="70"/>
      <c r="R221" s="70"/>
      <c r="S221" s="70"/>
      <c r="T221" s="70"/>
      <c r="U221" s="70"/>
      <c r="V221" s="70"/>
      <c r="W221" s="70">
        <v>3000</v>
      </c>
      <c r="X221" s="70"/>
      <c r="Y221" s="70">
        <v>23760</v>
      </c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0"/>
      <c r="BH221" s="70"/>
      <c r="BI221" s="70"/>
    </row>
    <row r="222" spans="1:61">
      <c r="A222" s="100">
        <v>124500105</v>
      </c>
      <c r="B222" s="101">
        <v>1</v>
      </c>
      <c r="D222" s="67">
        <v>3</v>
      </c>
      <c r="E222" s="68" t="s">
        <v>16</v>
      </c>
      <c r="F222" s="68"/>
      <c r="G222" s="69">
        <f t="shared" si="464"/>
        <v>0</v>
      </c>
      <c r="H222" s="69">
        <f t="shared" si="464"/>
        <v>0</v>
      </c>
      <c r="I222" s="69">
        <f t="shared" si="464"/>
        <v>612944</v>
      </c>
      <c r="J222" s="69">
        <f t="shared" si="464"/>
        <v>0</v>
      </c>
      <c r="K222" s="69">
        <f t="shared" si="464"/>
        <v>0</v>
      </c>
      <c r="L222" s="69">
        <f t="shared" si="465"/>
        <v>612944</v>
      </c>
      <c r="M222" s="69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>
        <v>565444</v>
      </c>
      <c r="AK222" s="70">
        <v>47500</v>
      </c>
      <c r="AL222" s="70"/>
      <c r="AM222" s="70"/>
      <c r="AN222" s="70"/>
      <c r="AO222" s="70"/>
      <c r="AP222" s="70"/>
      <c r="AQ222" s="70"/>
      <c r="AR222" s="70"/>
      <c r="AS222" s="70"/>
      <c r="AT222" s="70"/>
      <c r="AU222" s="70"/>
      <c r="AV222" s="70"/>
      <c r="AW222" s="70"/>
      <c r="AX222" s="70"/>
      <c r="AY222" s="70"/>
      <c r="AZ222" s="70"/>
      <c r="BA222" s="70"/>
      <c r="BB222" s="70"/>
      <c r="BC222" s="70"/>
      <c r="BD222" s="70"/>
      <c r="BE222" s="70"/>
      <c r="BF222" s="70"/>
      <c r="BG222" s="70"/>
      <c r="BH222" s="70"/>
      <c r="BI222" s="70"/>
    </row>
    <row r="223" spans="1:61">
      <c r="A223" s="100">
        <v>124500105</v>
      </c>
      <c r="B223" s="101" t="s">
        <v>49</v>
      </c>
      <c r="D223" s="67">
        <v>4</v>
      </c>
      <c r="E223" s="68" t="s">
        <v>17</v>
      </c>
      <c r="F223" s="68"/>
      <c r="G223" s="69">
        <f t="shared" si="464"/>
        <v>0</v>
      </c>
      <c r="H223" s="69">
        <f t="shared" si="464"/>
        <v>0</v>
      </c>
      <c r="I223" s="69">
        <f t="shared" si="464"/>
        <v>1543000</v>
      </c>
      <c r="J223" s="69">
        <f t="shared" si="464"/>
        <v>0</v>
      </c>
      <c r="K223" s="69">
        <f t="shared" si="464"/>
        <v>0</v>
      </c>
      <c r="L223" s="69">
        <f t="shared" si="465"/>
        <v>1543000</v>
      </c>
      <c r="M223" s="69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>
        <v>381000</v>
      </c>
      <c r="AN223" s="70">
        <v>350000</v>
      </c>
      <c r="AO223" s="70">
        <v>360000</v>
      </c>
      <c r="AP223" s="70">
        <v>302000</v>
      </c>
      <c r="AQ223" s="70">
        <v>150000</v>
      </c>
      <c r="AR223" s="70"/>
      <c r="AS223" s="70"/>
      <c r="AT223" s="70"/>
      <c r="AU223" s="70"/>
      <c r="AV223" s="70"/>
      <c r="AW223" s="70"/>
      <c r="AX223" s="70"/>
      <c r="AY223" s="70"/>
      <c r="AZ223" s="70"/>
      <c r="BA223" s="70"/>
      <c r="BB223" s="70"/>
      <c r="BC223" s="70"/>
      <c r="BD223" s="70"/>
      <c r="BE223" s="70"/>
      <c r="BF223" s="70"/>
      <c r="BG223" s="70"/>
      <c r="BH223" s="70"/>
      <c r="BI223" s="70"/>
    </row>
    <row r="224" spans="1:61">
      <c r="A224" s="100">
        <v>124500105</v>
      </c>
      <c r="B224" s="101">
        <v>6.1</v>
      </c>
      <c r="D224" s="67">
        <v>5</v>
      </c>
      <c r="E224" s="68" t="s">
        <v>18</v>
      </c>
      <c r="F224" s="68"/>
      <c r="G224" s="69">
        <f t="shared" si="464"/>
        <v>0</v>
      </c>
      <c r="H224" s="69">
        <f t="shared" si="464"/>
        <v>0</v>
      </c>
      <c r="I224" s="69">
        <f t="shared" si="464"/>
        <v>322840</v>
      </c>
      <c r="J224" s="69">
        <f t="shared" si="464"/>
        <v>25000</v>
      </c>
      <c r="K224" s="69">
        <f t="shared" si="464"/>
        <v>0</v>
      </c>
      <c r="L224" s="69">
        <f t="shared" si="465"/>
        <v>347840</v>
      </c>
      <c r="M224" s="69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>
        <v>10000</v>
      </c>
      <c r="AK224" s="70">
        <v>40000</v>
      </c>
      <c r="AL224" s="70">
        <v>45000</v>
      </c>
      <c r="AM224" s="70">
        <v>45000</v>
      </c>
      <c r="AN224" s="70">
        <v>45000</v>
      </c>
      <c r="AO224" s="70">
        <v>45000</v>
      </c>
      <c r="AP224" s="70">
        <v>45000</v>
      </c>
      <c r="AQ224" s="70">
        <v>30000</v>
      </c>
      <c r="AR224" s="70">
        <v>12840</v>
      </c>
      <c r="AS224" s="70">
        <v>5000</v>
      </c>
      <c r="AT224" s="70">
        <v>5000</v>
      </c>
      <c r="AU224" s="70">
        <v>5000</v>
      </c>
      <c r="AV224" s="70">
        <v>5000</v>
      </c>
      <c r="AW224" s="70">
        <v>5000</v>
      </c>
      <c r="AX224" s="70">
        <v>5000</v>
      </c>
      <c r="AY224" s="70"/>
      <c r="AZ224" s="70"/>
      <c r="BA224" s="70"/>
      <c r="BB224" s="70"/>
      <c r="BC224" s="70"/>
      <c r="BD224" s="70"/>
      <c r="BE224" s="70"/>
      <c r="BF224" s="70"/>
      <c r="BG224" s="70"/>
      <c r="BH224" s="70"/>
      <c r="BI224" s="70"/>
    </row>
    <row r="225" spans="1:69">
      <c r="A225" s="100">
        <v>124500105</v>
      </c>
      <c r="B225" s="101" t="s">
        <v>50</v>
      </c>
      <c r="D225" s="67">
        <v>6</v>
      </c>
      <c r="E225" s="68" t="s">
        <v>19</v>
      </c>
      <c r="F225" s="68"/>
      <c r="G225" s="69">
        <f t="shared" si="464"/>
        <v>0</v>
      </c>
      <c r="H225" s="69">
        <f t="shared" si="464"/>
        <v>43800</v>
      </c>
      <c r="I225" s="69">
        <f t="shared" si="464"/>
        <v>104000</v>
      </c>
      <c r="J225" s="69">
        <f t="shared" si="464"/>
        <v>0</v>
      </c>
      <c r="K225" s="69">
        <f t="shared" si="464"/>
        <v>0</v>
      </c>
      <c r="L225" s="69">
        <f t="shared" si="465"/>
        <v>147800</v>
      </c>
      <c r="M225" s="69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>
        <v>15000</v>
      </c>
      <c r="AC225" s="70"/>
      <c r="AD225" s="70">
        <v>20000</v>
      </c>
      <c r="AE225" s="70"/>
      <c r="AF225" s="70"/>
      <c r="AG225" s="70">
        <v>8800</v>
      </c>
      <c r="AH225" s="70"/>
      <c r="AI225" s="70"/>
      <c r="AJ225" s="70">
        <v>20000</v>
      </c>
      <c r="AK225" s="70">
        <v>10000</v>
      </c>
      <c r="AL225" s="70">
        <v>10000</v>
      </c>
      <c r="AM225" s="70">
        <v>15000</v>
      </c>
      <c r="AN225" s="70">
        <v>15000</v>
      </c>
      <c r="AO225" s="70">
        <v>14000</v>
      </c>
      <c r="AP225" s="70">
        <v>10000</v>
      </c>
      <c r="AQ225" s="70">
        <v>10000</v>
      </c>
      <c r="AR225" s="70">
        <v>0</v>
      </c>
      <c r="AS225" s="70"/>
      <c r="AT225" s="70"/>
      <c r="AU225" s="70"/>
      <c r="AV225" s="70"/>
      <c r="AW225" s="70"/>
      <c r="AX225" s="70"/>
      <c r="AY225" s="70"/>
      <c r="AZ225" s="70"/>
      <c r="BA225" s="70"/>
      <c r="BB225" s="70"/>
      <c r="BC225" s="70"/>
      <c r="BD225" s="70"/>
      <c r="BE225" s="70"/>
      <c r="BF225" s="70"/>
      <c r="BG225" s="70"/>
      <c r="BH225" s="70"/>
      <c r="BI225" s="70"/>
    </row>
    <row r="226" spans="1:69">
      <c r="A226" s="100">
        <v>124500105</v>
      </c>
      <c r="B226" s="101">
        <v>7</v>
      </c>
      <c r="D226" s="67">
        <v>7</v>
      </c>
      <c r="E226" s="68" t="s">
        <v>20</v>
      </c>
      <c r="F226" s="71"/>
      <c r="G226" s="69">
        <f t="shared" si="464"/>
        <v>0</v>
      </c>
      <c r="H226" s="69">
        <f t="shared" si="464"/>
        <v>0</v>
      </c>
      <c r="I226" s="69">
        <f t="shared" si="464"/>
        <v>100000</v>
      </c>
      <c r="J226" s="69">
        <f t="shared" si="464"/>
        <v>110319</v>
      </c>
      <c r="K226" s="69">
        <f t="shared" si="464"/>
        <v>0</v>
      </c>
      <c r="L226" s="69">
        <f t="shared" si="465"/>
        <v>210319</v>
      </c>
      <c r="M226" s="69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>
        <v>20000</v>
      </c>
      <c r="AJ226" s="70"/>
      <c r="AK226" s="70">
        <v>20000</v>
      </c>
      <c r="AL226" s="70"/>
      <c r="AM226" s="70"/>
      <c r="AN226" s="70"/>
      <c r="AO226" s="70">
        <v>20000</v>
      </c>
      <c r="AP226" s="70"/>
      <c r="AQ226" s="70">
        <v>20000</v>
      </c>
      <c r="AR226" s="70">
        <v>20000</v>
      </c>
      <c r="AS226" s="70"/>
      <c r="AT226" s="70"/>
      <c r="AU226" s="70">
        <v>20000</v>
      </c>
      <c r="AV226" s="70"/>
      <c r="AW226" s="70">
        <v>40000</v>
      </c>
      <c r="AX226" s="70">
        <v>50319</v>
      </c>
      <c r="AY226" s="70"/>
      <c r="AZ226" s="70"/>
      <c r="BA226" s="70"/>
      <c r="BB226" s="70"/>
      <c r="BC226" s="70"/>
      <c r="BD226" s="70"/>
      <c r="BE226" s="70"/>
      <c r="BF226" s="70"/>
      <c r="BG226" s="70"/>
      <c r="BH226" s="70"/>
      <c r="BI226" s="70"/>
    </row>
    <row r="227" spans="1:69">
      <c r="A227" s="100">
        <v>124500105</v>
      </c>
      <c r="B227" s="101">
        <v>2.5</v>
      </c>
      <c r="D227" s="67">
        <v>8</v>
      </c>
      <c r="E227" s="68" t="s">
        <v>21</v>
      </c>
      <c r="F227" s="71"/>
      <c r="G227" s="69">
        <f t="shared" si="464"/>
        <v>0</v>
      </c>
      <c r="H227" s="69">
        <f t="shared" si="464"/>
        <v>0</v>
      </c>
      <c r="I227" s="69">
        <f t="shared" si="464"/>
        <v>101.08</v>
      </c>
      <c r="J227" s="69">
        <f t="shared" si="464"/>
        <v>0</v>
      </c>
      <c r="K227" s="69">
        <f t="shared" si="464"/>
        <v>0</v>
      </c>
      <c r="L227" s="69">
        <f t="shared" si="465"/>
        <v>101.08</v>
      </c>
      <c r="M227" s="69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L227" s="70"/>
      <c r="AM227" s="70"/>
      <c r="AN227" s="70"/>
      <c r="AO227" s="70"/>
      <c r="AP227" s="70"/>
      <c r="AQ227" s="70">
        <f>36.1*2.8</f>
        <v>101.08</v>
      </c>
      <c r="AR227" s="70"/>
      <c r="AS227" s="70"/>
      <c r="AT227" s="70"/>
      <c r="AU227" s="70"/>
      <c r="AV227" s="70"/>
      <c r="AW227" s="70"/>
      <c r="AX227" s="70"/>
      <c r="AY227" s="70"/>
      <c r="AZ227" s="70"/>
      <c r="BA227" s="70"/>
      <c r="BB227" s="70"/>
      <c r="BC227" s="70"/>
      <c r="BD227" s="70"/>
      <c r="BE227" s="70"/>
      <c r="BF227" s="70"/>
      <c r="BG227" s="70"/>
      <c r="BH227" s="70"/>
      <c r="BI227" s="70"/>
    </row>
    <row r="228" spans="1:69">
      <c r="A228" s="100">
        <v>124500105</v>
      </c>
      <c r="B228" s="101">
        <v>9</v>
      </c>
      <c r="D228" s="67">
        <v>9</v>
      </c>
      <c r="E228" s="68" t="s">
        <v>22</v>
      </c>
      <c r="F228" s="68"/>
      <c r="G228" s="69">
        <f t="shared" si="464"/>
        <v>0</v>
      </c>
      <c r="H228" s="69">
        <f t="shared" si="464"/>
        <v>78945.042000000001</v>
      </c>
      <c r="I228" s="69">
        <f t="shared" si="464"/>
        <v>531747.82285599993</v>
      </c>
      <c r="J228" s="69">
        <f t="shared" si="464"/>
        <v>26820.2258</v>
      </c>
      <c r="K228" s="69">
        <f t="shared" si="464"/>
        <v>0</v>
      </c>
      <c r="L228" s="69">
        <f t="shared" si="465"/>
        <v>637513.09065599996</v>
      </c>
      <c r="M228" s="69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>
        <f>SUM(Y220:Y227)*0.1982</f>
        <v>4709.232</v>
      </c>
      <c r="Z228" s="70">
        <f t="shared" ref="Z228:AX228" si="466">SUM(Z220:Z227)*0.1982</f>
        <v>0</v>
      </c>
      <c r="AA228" s="70">
        <f t="shared" si="466"/>
        <v>19820</v>
      </c>
      <c r="AB228" s="70">
        <f t="shared" si="466"/>
        <v>2973</v>
      </c>
      <c r="AC228" s="70">
        <f t="shared" si="466"/>
        <v>39045.399999999994</v>
      </c>
      <c r="AD228" s="70">
        <f t="shared" si="466"/>
        <v>3963.9999999999995</v>
      </c>
      <c r="AE228" s="70">
        <f t="shared" si="466"/>
        <v>6689.25</v>
      </c>
      <c r="AF228" s="70">
        <f t="shared" si="466"/>
        <v>0</v>
      </c>
      <c r="AG228" s="70">
        <f t="shared" si="466"/>
        <v>1744.1599999999999</v>
      </c>
      <c r="AH228" s="70">
        <f t="shared" si="466"/>
        <v>0</v>
      </c>
      <c r="AI228" s="70">
        <f t="shared" si="466"/>
        <v>3963.9999999999995</v>
      </c>
      <c r="AJ228" s="70">
        <f t="shared" si="466"/>
        <v>118017.00079999999</v>
      </c>
      <c r="AK228" s="70">
        <f t="shared" si="466"/>
        <v>23288.5</v>
      </c>
      <c r="AL228" s="70">
        <f t="shared" si="466"/>
        <v>10901</v>
      </c>
      <c r="AM228" s="70">
        <f t="shared" si="466"/>
        <v>87406.2</v>
      </c>
      <c r="AN228" s="70">
        <f t="shared" si="466"/>
        <v>81262</v>
      </c>
      <c r="AO228" s="70">
        <f t="shared" si="466"/>
        <v>87009.799999999988</v>
      </c>
      <c r="AP228" s="70">
        <f t="shared" si="466"/>
        <v>70757.399999999994</v>
      </c>
      <c r="AQ228" s="70">
        <f t="shared" si="466"/>
        <v>41642.034055999997</v>
      </c>
      <c r="AR228" s="70">
        <f t="shared" si="466"/>
        <v>6508.8879999999999</v>
      </c>
      <c r="AS228" s="70">
        <f t="shared" si="466"/>
        <v>990.99999999999989</v>
      </c>
      <c r="AT228" s="70">
        <f t="shared" si="466"/>
        <v>990.99999999999989</v>
      </c>
      <c r="AU228" s="70">
        <f t="shared" si="466"/>
        <v>4955</v>
      </c>
      <c r="AV228" s="70">
        <f t="shared" si="466"/>
        <v>990.99999999999989</v>
      </c>
      <c r="AW228" s="70">
        <f t="shared" si="466"/>
        <v>8919</v>
      </c>
      <c r="AX228" s="70">
        <f t="shared" si="466"/>
        <v>10964.2258</v>
      </c>
      <c r="AY228" s="70"/>
      <c r="AZ228" s="70"/>
      <c r="BA228" s="70"/>
      <c r="BB228" s="70"/>
      <c r="BC228" s="70"/>
      <c r="BD228" s="70"/>
      <c r="BE228" s="70"/>
      <c r="BF228" s="70"/>
      <c r="BG228" s="70"/>
      <c r="BH228" s="70"/>
      <c r="BI228" s="70"/>
    </row>
    <row r="229" spans="1:69">
      <c r="A229" s="100">
        <v>124500105</v>
      </c>
      <c r="B229" s="101">
        <v>10</v>
      </c>
      <c r="D229" s="67">
        <v>10</v>
      </c>
      <c r="E229" s="68" t="s">
        <v>23</v>
      </c>
      <c r="F229" s="68"/>
      <c r="G229" s="69">
        <f t="shared" si="464"/>
        <v>0</v>
      </c>
      <c r="H229" s="69">
        <f t="shared" si="464"/>
        <v>320.15859067500003</v>
      </c>
      <c r="I229" s="69">
        <f t="shared" si="464"/>
        <v>2126.0673974658998</v>
      </c>
      <c r="J229" s="69">
        <f t="shared" si="464"/>
        <v>0</v>
      </c>
      <c r="K229" s="69">
        <f t="shared" si="464"/>
        <v>0</v>
      </c>
      <c r="L229" s="69">
        <f t="shared" si="465"/>
        <v>2446.2259881409</v>
      </c>
      <c r="M229" s="69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>
        <f t="shared" ref="Y229:AQ229" si="467">SUM(Y220:Y228)*0.35*0.023/12</f>
        <v>19.0981098</v>
      </c>
      <c r="Z229" s="70">
        <f t="shared" si="467"/>
        <v>0</v>
      </c>
      <c r="AA229" s="70">
        <f t="shared" si="467"/>
        <v>80.379249999999999</v>
      </c>
      <c r="AB229" s="70">
        <f t="shared" si="467"/>
        <v>12.056887499999997</v>
      </c>
      <c r="AC229" s="70">
        <f t="shared" si="467"/>
        <v>158.34712249999998</v>
      </c>
      <c r="AD229" s="70">
        <f t="shared" si="467"/>
        <v>16.075849999999999</v>
      </c>
      <c r="AE229" s="70">
        <f t="shared" si="467"/>
        <v>27.127996874999997</v>
      </c>
      <c r="AF229" s="70">
        <f t="shared" si="467"/>
        <v>0</v>
      </c>
      <c r="AG229" s="70">
        <f t="shared" si="467"/>
        <v>7.0733739999999985</v>
      </c>
      <c r="AH229" s="70">
        <f t="shared" si="467"/>
        <v>0</v>
      </c>
      <c r="AI229" s="70">
        <f t="shared" si="467"/>
        <v>16.075849999999999</v>
      </c>
      <c r="AJ229" s="70">
        <f t="shared" si="467"/>
        <v>478.61342136999997</v>
      </c>
      <c r="AK229" s="70">
        <f t="shared" si="467"/>
        <v>94.445618749999994</v>
      </c>
      <c r="AL229" s="70">
        <f t="shared" si="467"/>
        <v>44.208587499999993</v>
      </c>
      <c r="AM229" s="70">
        <f t="shared" si="467"/>
        <v>354.47249249999999</v>
      </c>
      <c r="AN229" s="70">
        <f t="shared" si="467"/>
        <v>329.55492499999997</v>
      </c>
      <c r="AO229" s="70">
        <f t="shared" si="467"/>
        <v>352.86490750000002</v>
      </c>
      <c r="AP229" s="70">
        <f t="shared" si="467"/>
        <v>286.95392249999998</v>
      </c>
      <c r="AQ229" s="70">
        <f t="shared" si="467"/>
        <v>168.87767234589998</v>
      </c>
      <c r="AR229" s="70"/>
      <c r="AS229" s="70"/>
      <c r="AT229" s="70"/>
      <c r="AU229" s="70"/>
      <c r="AV229" s="70"/>
      <c r="AW229" s="70"/>
      <c r="AX229" s="70"/>
      <c r="AY229" s="70"/>
      <c r="AZ229" s="70"/>
      <c r="BA229" s="70"/>
      <c r="BB229" s="70"/>
      <c r="BC229" s="70"/>
      <c r="BD229" s="70"/>
      <c r="BE229" s="70"/>
      <c r="BF229" s="70"/>
      <c r="BG229" s="70"/>
      <c r="BH229" s="70"/>
      <c r="BI229" s="70"/>
    </row>
    <row r="230" spans="1:69">
      <c r="D230" s="67"/>
      <c r="E230" s="68"/>
      <c r="F230" s="68"/>
      <c r="G230" s="69"/>
      <c r="H230" s="69"/>
      <c r="I230" s="69"/>
      <c r="J230" s="69"/>
      <c r="K230" s="69"/>
      <c r="L230" s="69"/>
      <c r="M230" s="69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  <c r="AN230" s="70"/>
      <c r="AO230" s="70"/>
      <c r="AP230" s="70"/>
      <c r="AQ230" s="70"/>
      <c r="AR230" s="70"/>
      <c r="AS230" s="70"/>
      <c r="AT230" s="70"/>
      <c r="AU230" s="70"/>
      <c r="AV230" s="70"/>
      <c r="AW230" s="70"/>
      <c r="AX230" s="70"/>
      <c r="AY230" s="70"/>
      <c r="AZ230" s="70"/>
      <c r="BA230" s="70"/>
      <c r="BB230" s="70"/>
      <c r="BC230" s="70"/>
      <c r="BD230" s="70"/>
      <c r="BE230" s="70"/>
      <c r="BF230" s="70"/>
      <c r="BG230" s="70"/>
      <c r="BH230" s="70"/>
      <c r="BI230" s="70"/>
    </row>
    <row r="231" spans="1:69" s="57" customFormat="1">
      <c r="A231" s="100"/>
      <c r="B231" s="109"/>
      <c r="C231" s="102"/>
      <c r="D231" s="72">
        <v>11</v>
      </c>
      <c r="E231" s="73" t="s">
        <v>51</v>
      </c>
      <c r="F231" s="72"/>
      <c r="G231" s="74">
        <f t="shared" ref="G231:AN231" si="468">SUM(G220:G229)</f>
        <v>0</v>
      </c>
      <c r="H231" s="74">
        <f t="shared" si="468"/>
        <v>480575.200590675</v>
      </c>
      <c r="I231" s="74">
        <f t="shared" si="468"/>
        <v>3216758.9702534657</v>
      </c>
      <c r="J231" s="74">
        <f t="shared" si="468"/>
        <v>162139.22580000001</v>
      </c>
      <c r="K231" s="74">
        <f t="shared" ref="K231" si="469">SUM(K220:K229)</f>
        <v>0</v>
      </c>
      <c r="L231" s="74"/>
      <c r="M231" s="74"/>
      <c r="N231" s="74">
        <f t="shared" si="468"/>
        <v>0</v>
      </c>
      <c r="O231" s="74">
        <f t="shared" si="468"/>
        <v>0</v>
      </c>
      <c r="P231" s="74">
        <f t="shared" si="468"/>
        <v>0</v>
      </c>
      <c r="Q231" s="74">
        <f t="shared" si="468"/>
        <v>0</v>
      </c>
      <c r="R231" s="74">
        <f t="shared" si="468"/>
        <v>0</v>
      </c>
      <c r="S231" s="74">
        <f t="shared" si="468"/>
        <v>0</v>
      </c>
      <c r="T231" s="74">
        <f t="shared" si="468"/>
        <v>0</v>
      </c>
      <c r="U231" s="74">
        <f t="shared" si="468"/>
        <v>0</v>
      </c>
      <c r="V231" s="74">
        <f t="shared" si="468"/>
        <v>0</v>
      </c>
      <c r="W231" s="74">
        <f t="shared" si="468"/>
        <v>3000</v>
      </c>
      <c r="X231" s="74">
        <f t="shared" si="468"/>
        <v>0</v>
      </c>
      <c r="Y231" s="74">
        <f t="shared" si="468"/>
        <v>28488.330109800001</v>
      </c>
      <c r="Z231" s="74">
        <f t="shared" si="468"/>
        <v>0</v>
      </c>
      <c r="AA231" s="74">
        <f t="shared" si="468"/>
        <v>119900.37925</v>
      </c>
      <c r="AB231" s="74">
        <f t="shared" si="468"/>
        <v>17985.056887499999</v>
      </c>
      <c r="AC231" s="74">
        <f t="shared" si="468"/>
        <v>236203.7471225</v>
      </c>
      <c r="AD231" s="74">
        <f t="shared" si="468"/>
        <v>23980.075850000001</v>
      </c>
      <c r="AE231" s="74">
        <f t="shared" si="468"/>
        <v>40466.377996875002</v>
      </c>
      <c r="AF231" s="74">
        <f t="shared" si="468"/>
        <v>0</v>
      </c>
      <c r="AG231" s="74">
        <f t="shared" si="468"/>
        <v>10551.233373999999</v>
      </c>
      <c r="AH231" s="74">
        <f t="shared" si="468"/>
        <v>0</v>
      </c>
      <c r="AI231" s="74">
        <f t="shared" si="468"/>
        <v>23980.075850000001</v>
      </c>
      <c r="AJ231" s="74">
        <f t="shared" si="468"/>
        <v>713939.61422137008</v>
      </c>
      <c r="AK231" s="74">
        <f t="shared" si="468"/>
        <v>140882.94561875</v>
      </c>
      <c r="AL231" s="74">
        <f t="shared" si="468"/>
        <v>65945.208587500005</v>
      </c>
      <c r="AM231" s="74">
        <f t="shared" si="468"/>
        <v>528760.67249249993</v>
      </c>
      <c r="AN231" s="74">
        <f t="shared" si="468"/>
        <v>491591.554925</v>
      </c>
      <c r="AO231" s="74">
        <f t="shared" ref="AO231:BI231" si="470">SUM(AO220:AO229)</f>
        <v>526362.66490750003</v>
      </c>
      <c r="AP231" s="74">
        <f t="shared" si="470"/>
        <v>428044.35392250004</v>
      </c>
      <c r="AQ231" s="74">
        <f t="shared" si="470"/>
        <v>251911.99172834589</v>
      </c>
      <c r="AR231" s="74">
        <f t="shared" si="470"/>
        <v>39348.887999999999</v>
      </c>
      <c r="AS231" s="74">
        <f t="shared" si="470"/>
        <v>5991</v>
      </c>
      <c r="AT231" s="74">
        <f t="shared" si="470"/>
        <v>5991</v>
      </c>
      <c r="AU231" s="74">
        <f t="shared" si="470"/>
        <v>29955</v>
      </c>
      <c r="AV231" s="74">
        <f t="shared" si="470"/>
        <v>5991</v>
      </c>
      <c r="AW231" s="74">
        <f t="shared" si="470"/>
        <v>53919</v>
      </c>
      <c r="AX231" s="74">
        <f t="shared" si="470"/>
        <v>66283.2258</v>
      </c>
      <c r="AY231" s="74">
        <f t="shared" si="470"/>
        <v>0</v>
      </c>
      <c r="AZ231" s="74">
        <f t="shared" si="470"/>
        <v>0</v>
      </c>
      <c r="BA231" s="74">
        <f t="shared" si="470"/>
        <v>0</v>
      </c>
      <c r="BB231" s="74">
        <f t="shared" si="470"/>
        <v>0</v>
      </c>
      <c r="BC231" s="74">
        <f t="shared" si="470"/>
        <v>0</v>
      </c>
      <c r="BD231" s="74">
        <f t="shared" si="470"/>
        <v>0</v>
      </c>
      <c r="BE231" s="74">
        <f t="shared" si="470"/>
        <v>0</v>
      </c>
      <c r="BF231" s="74">
        <f t="shared" si="470"/>
        <v>0</v>
      </c>
      <c r="BG231" s="74">
        <f t="shared" si="470"/>
        <v>0</v>
      </c>
      <c r="BH231" s="74">
        <f t="shared" si="470"/>
        <v>0</v>
      </c>
      <c r="BI231" s="74">
        <f t="shared" si="470"/>
        <v>0</v>
      </c>
    </row>
    <row r="232" spans="1:69">
      <c r="D232" s="71">
        <v>12</v>
      </c>
      <c r="E232" s="68" t="s">
        <v>52</v>
      </c>
      <c r="F232" s="71"/>
      <c r="G232" s="69">
        <f>+G231</f>
        <v>0</v>
      </c>
      <c r="H232" s="69">
        <f>H231+G232</f>
        <v>480575.200590675</v>
      </c>
      <c r="I232" s="69">
        <f>I231+H232</f>
        <v>3697334.1708441405</v>
      </c>
      <c r="J232" s="69">
        <f>J231+I232</f>
        <v>3859473.3966441406</v>
      </c>
      <c r="K232" s="69">
        <f>K231+J232</f>
        <v>3859473.3966441406</v>
      </c>
      <c r="L232" s="69">
        <f>L231+K232</f>
        <v>3859473.3966441406</v>
      </c>
      <c r="M232" s="69"/>
      <c r="N232" s="70">
        <f>N231</f>
        <v>0</v>
      </c>
      <c r="O232" s="70">
        <f>O231+N232</f>
        <v>0</v>
      </c>
      <c r="P232" s="70">
        <f t="shared" ref="P232:R232" si="471">P231+O232</f>
        <v>0</v>
      </c>
      <c r="Q232" s="70">
        <f t="shared" si="471"/>
        <v>0</v>
      </c>
      <c r="R232" s="70">
        <f t="shared" si="471"/>
        <v>0</v>
      </c>
      <c r="S232" s="70">
        <f>S231+R232</f>
        <v>0</v>
      </c>
      <c r="T232" s="70">
        <f t="shared" ref="T232:BI232" si="472">T231+S232</f>
        <v>0</v>
      </c>
      <c r="U232" s="70">
        <f t="shared" si="472"/>
        <v>0</v>
      </c>
      <c r="V232" s="70">
        <f t="shared" si="472"/>
        <v>0</v>
      </c>
      <c r="W232" s="70">
        <f t="shared" si="472"/>
        <v>3000</v>
      </c>
      <c r="X232" s="70">
        <f t="shared" si="472"/>
        <v>3000</v>
      </c>
      <c r="Y232" s="70">
        <f t="shared" si="472"/>
        <v>31488.330109800001</v>
      </c>
      <c r="Z232" s="70">
        <f t="shared" si="472"/>
        <v>31488.330109800001</v>
      </c>
      <c r="AA232" s="70">
        <f t="shared" si="472"/>
        <v>151388.70935980001</v>
      </c>
      <c r="AB232" s="70">
        <f t="shared" si="472"/>
        <v>169373.76624729999</v>
      </c>
      <c r="AC232" s="70">
        <f t="shared" si="472"/>
        <v>405577.5133698</v>
      </c>
      <c r="AD232" s="70">
        <f t="shared" si="472"/>
        <v>429557.58921980002</v>
      </c>
      <c r="AE232" s="70">
        <f t="shared" si="472"/>
        <v>470023.96721667505</v>
      </c>
      <c r="AF232" s="70">
        <f t="shared" si="472"/>
        <v>470023.96721667505</v>
      </c>
      <c r="AG232" s="70">
        <f t="shared" si="472"/>
        <v>480575.20059067506</v>
      </c>
      <c r="AH232" s="70">
        <f t="shared" si="472"/>
        <v>480575.20059067506</v>
      </c>
      <c r="AI232" s="70">
        <f t="shared" si="472"/>
        <v>504555.27644067508</v>
      </c>
      <c r="AJ232" s="70">
        <f t="shared" si="472"/>
        <v>1218494.8906620452</v>
      </c>
      <c r="AK232" s="70">
        <f t="shared" si="472"/>
        <v>1359377.8362807953</v>
      </c>
      <c r="AL232" s="70">
        <f t="shared" si="472"/>
        <v>1425323.0448682953</v>
      </c>
      <c r="AM232" s="70">
        <f t="shared" si="472"/>
        <v>1954083.7173607952</v>
      </c>
      <c r="AN232" s="70">
        <f t="shared" si="472"/>
        <v>2445675.2722857953</v>
      </c>
      <c r="AO232" s="70">
        <f t="shared" si="472"/>
        <v>2972037.9371932955</v>
      </c>
      <c r="AP232" s="70">
        <f t="shared" si="472"/>
        <v>3400082.2911157953</v>
      </c>
      <c r="AQ232" s="70">
        <f t="shared" si="472"/>
        <v>3651994.2828441411</v>
      </c>
      <c r="AR232" s="70">
        <f t="shared" si="472"/>
        <v>3691343.1708441409</v>
      </c>
      <c r="AS232" s="70">
        <f t="shared" si="472"/>
        <v>3697334.1708441409</v>
      </c>
      <c r="AT232" s="70">
        <f t="shared" si="472"/>
        <v>3703325.1708441409</v>
      </c>
      <c r="AU232" s="70">
        <f t="shared" si="472"/>
        <v>3733280.1708441409</v>
      </c>
      <c r="AV232" s="70">
        <f t="shared" si="472"/>
        <v>3739271.1708441409</v>
      </c>
      <c r="AW232" s="70">
        <f t="shared" si="472"/>
        <v>3793190.1708441409</v>
      </c>
      <c r="AX232" s="70">
        <f t="shared" si="472"/>
        <v>3859473.3966441411</v>
      </c>
      <c r="AY232" s="70">
        <f t="shared" si="472"/>
        <v>3859473.3966441411</v>
      </c>
      <c r="AZ232" s="70">
        <f t="shared" si="472"/>
        <v>3859473.3966441411</v>
      </c>
      <c r="BA232" s="70">
        <f t="shared" si="472"/>
        <v>3859473.3966441411</v>
      </c>
      <c r="BB232" s="70">
        <f t="shared" si="472"/>
        <v>3859473.3966441411</v>
      </c>
      <c r="BC232" s="70">
        <f t="shared" si="472"/>
        <v>3859473.3966441411</v>
      </c>
      <c r="BD232" s="70">
        <f t="shared" si="472"/>
        <v>3859473.3966441411</v>
      </c>
      <c r="BE232" s="70">
        <f t="shared" si="472"/>
        <v>3859473.3966441411</v>
      </c>
      <c r="BF232" s="70">
        <f t="shared" si="472"/>
        <v>3859473.3966441411</v>
      </c>
      <c r="BG232" s="70">
        <f t="shared" si="472"/>
        <v>3859473.3966441411</v>
      </c>
      <c r="BH232" s="70">
        <f t="shared" si="472"/>
        <v>3859473.3966441411</v>
      </c>
      <c r="BI232" s="70">
        <f t="shared" si="472"/>
        <v>3859473.3966441411</v>
      </c>
    </row>
    <row r="233" spans="1:69">
      <c r="D233" s="71"/>
      <c r="E233" s="68"/>
      <c r="F233" s="71"/>
      <c r="G233" s="69"/>
      <c r="H233" s="69"/>
      <c r="I233" s="69"/>
      <c r="J233" s="69"/>
      <c r="K233" s="69"/>
      <c r="L233" s="69"/>
      <c r="M233" s="69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L233" s="70"/>
      <c r="AM233" s="70"/>
      <c r="AN233" s="70"/>
      <c r="AO233" s="70"/>
      <c r="AP233" s="70"/>
      <c r="AQ233" s="70"/>
      <c r="AR233" s="70"/>
      <c r="AS233" s="70"/>
      <c r="AT233" s="70"/>
      <c r="AU233" s="70"/>
      <c r="AV233" s="70"/>
      <c r="AW233" s="70"/>
      <c r="AX233" s="70"/>
      <c r="AY233" s="70"/>
      <c r="AZ233" s="70"/>
      <c r="BA233" s="70"/>
      <c r="BB233" s="70"/>
      <c r="BC233" s="70"/>
      <c r="BD233" s="70"/>
      <c r="BE233" s="70"/>
      <c r="BF233" s="70"/>
      <c r="BG233" s="70"/>
      <c r="BH233" s="70"/>
      <c r="BI233" s="70"/>
    </row>
    <row r="234" spans="1:69">
      <c r="B234" s="100"/>
      <c r="D234" s="71">
        <v>13</v>
      </c>
      <c r="E234" s="68" t="s">
        <v>53</v>
      </c>
      <c r="F234" s="71"/>
      <c r="G234" s="69"/>
      <c r="H234" s="69"/>
      <c r="I234" s="69"/>
      <c r="J234" s="69"/>
      <c r="K234" s="69"/>
      <c r="L234" s="69"/>
      <c r="M234" s="69"/>
      <c r="N234" s="92">
        <f>N231*0.5+M232+M240</f>
        <v>0</v>
      </c>
      <c r="O234" s="92">
        <f>O231*0.5+N232+N240</f>
        <v>0</v>
      </c>
      <c r="P234" s="92">
        <f t="shared" ref="P234:AQ234" si="473">P231*0.5+O232+O240</f>
        <v>0</v>
      </c>
      <c r="Q234" s="92">
        <f t="shared" si="473"/>
        <v>0</v>
      </c>
      <c r="R234" s="92">
        <f t="shared" si="473"/>
        <v>0</v>
      </c>
      <c r="S234" s="92">
        <f t="shared" si="473"/>
        <v>0</v>
      </c>
      <c r="T234" s="92">
        <f t="shared" si="473"/>
        <v>0</v>
      </c>
      <c r="U234" s="92">
        <f t="shared" si="473"/>
        <v>0</v>
      </c>
      <c r="V234" s="92">
        <f t="shared" si="473"/>
        <v>0</v>
      </c>
      <c r="W234" s="92">
        <f t="shared" si="473"/>
        <v>1500</v>
      </c>
      <c r="X234" s="92">
        <f t="shared" si="473"/>
        <v>3008.7796241659871</v>
      </c>
      <c r="Y234" s="92">
        <f t="shared" si="473"/>
        <v>17270.555315264959</v>
      </c>
      <c r="Z234" s="92">
        <f t="shared" si="473"/>
        <v>31615.806360035574</v>
      </c>
      <c r="AA234" s="92">
        <f t="shared" si="473"/>
        <v>91751.04591673275</v>
      </c>
      <c r="AB234" s="92">
        <f t="shared" si="473"/>
        <v>161230.79045213951</v>
      </c>
      <c r="AC234" s="92">
        <f t="shared" si="473"/>
        <v>289268.8896199094</v>
      </c>
      <c r="AD234" s="92">
        <f t="shared" si="473"/>
        <v>421053.91586200957</v>
      </c>
      <c r="AE234" s="92">
        <f t="shared" si="473"/>
        <v>455741.60620870424</v>
      </c>
      <c r="AF234" s="92">
        <f t="shared" si="473"/>
        <v>478642.28855335229</v>
      </c>
      <c r="AG234" s="92">
        <f t="shared" si="473"/>
        <v>486719.43817598326</v>
      </c>
      <c r="AH234" s="92">
        <f t="shared" si="473"/>
        <v>494843.86402396037</v>
      </c>
      <c r="AI234" s="92">
        <f t="shared" si="473"/>
        <v>509730.26404694392</v>
      </c>
      <c r="AJ234" s="92">
        <f t="shared" si="473"/>
        <v>881673.60251220339</v>
      </c>
      <c r="AK234" s="92">
        <f t="shared" si="473"/>
        <v>1314245.3910103496</v>
      </c>
      <c r="AL234" s="92">
        <f t="shared" si="473"/>
        <v>1425351.8551767759</v>
      </c>
      <c r="AM234" s="92">
        <f t="shared" si="473"/>
        <v>1731047.4981119393</v>
      </c>
      <c r="AN234" s="92">
        <f t="shared" si="473"/>
        <v>2251355.5761186196</v>
      </c>
      <c r="AO234" s="92">
        <f t="shared" si="473"/>
        <v>2773510.0565830837</v>
      </c>
      <c r="AP234" s="92">
        <f t="shared" si="473"/>
        <v>3266947.1499430081</v>
      </c>
      <c r="AQ234" s="92">
        <f t="shared" si="473"/>
        <v>3626047.0348661924</v>
      </c>
      <c r="AR234" s="95"/>
      <c r="AS234" s="95"/>
      <c r="AT234" s="95"/>
      <c r="AU234" s="9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0"/>
      <c r="BK234" s="70"/>
      <c r="BL234" s="70"/>
      <c r="BM234" s="70"/>
      <c r="BN234" s="70"/>
      <c r="BO234" s="70"/>
      <c r="BP234" s="70"/>
      <c r="BQ234" s="70"/>
    </row>
    <row r="235" spans="1:69">
      <c r="B235" s="100"/>
      <c r="D235" s="71"/>
      <c r="E235" s="68"/>
      <c r="F235" s="71"/>
      <c r="G235" s="48"/>
      <c r="H235" s="48"/>
      <c r="I235" s="48"/>
      <c r="J235" s="48"/>
      <c r="K235" s="48"/>
      <c r="L235" s="48"/>
      <c r="M235" s="48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52"/>
      <c r="BB235" s="52"/>
      <c r="BC235" s="52"/>
      <c r="BD235" s="52"/>
      <c r="BE235" s="52"/>
      <c r="BF235" s="52"/>
      <c r="BG235" s="52"/>
      <c r="BH235" s="52"/>
      <c r="BI235" s="52"/>
    </row>
    <row r="236" spans="1:69" s="76" customFormat="1">
      <c r="A236" s="100"/>
      <c r="B236" s="100"/>
      <c r="C236" s="85"/>
      <c r="D236" s="71">
        <v>14</v>
      </c>
      <c r="E236" s="76" t="s">
        <v>54</v>
      </c>
      <c r="F236" s="77"/>
      <c r="G236" s="78">
        <f>'Exhibit K (2)'!$F$14</f>
        <v>7.1272806691578608E-2</v>
      </c>
      <c r="H236" s="78">
        <f>'Exhibit K (2)'!$F$14</f>
        <v>7.1272806691578608E-2</v>
      </c>
      <c r="I236" s="78">
        <f>'Exhibit K (2)'!$F$14</f>
        <v>7.1272806691578608E-2</v>
      </c>
      <c r="J236" s="78">
        <f>'Exhibit K (2)'!$F$14</f>
        <v>7.1272806691578608E-2</v>
      </c>
      <c r="K236" s="78">
        <f>'Exhibit K (2)'!$F$14</f>
        <v>7.1272806691578608E-2</v>
      </c>
      <c r="L236" s="78">
        <f>'Exhibit K (2)'!$F$14</f>
        <v>7.1272806691578608E-2</v>
      </c>
      <c r="M236" s="78"/>
      <c r="N236" s="79">
        <f>'Exhibit K (2)'!$F$14</f>
        <v>7.1272806691578608E-2</v>
      </c>
      <c r="O236" s="79">
        <f>'Exhibit K (2)'!$F$14</f>
        <v>7.1272806691578608E-2</v>
      </c>
      <c r="P236" s="79">
        <f>'Exhibit K (2)'!$F$14</f>
        <v>7.1272806691578608E-2</v>
      </c>
      <c r="Q236" s="79">
        <f>'Exhibit K (2)'!$F$14</f>
        <v>7.1272806691578608E-2</v>
      </c>
      <c r="R236" s="79">
        <f>'Exhibit K (2)'!$F$14</f>
        <v>7.1272806691578608E-2</v>
      </c>
      <c r="S236" s="79">
        <f>'Exhibit K (2)'!$F$14</f>
        <v>7.1272806691578608E-2</v>
      </c>
      <c r="T236" s="79">
        <f>'Exhibit K (2)'!$F$14</f>
        <v>7.1272806691578608E-2</v>
      </c>
      <c r="U236" s="79">
        <f>'Exhibit K (2)'!$F$14</f>
        <v>7.1272806691578608E-2</v>
      </c>
      <c r="V236" s="79">
        <f>'Exhibit K (2)'!$F$14</f>
        <v>7.1272806691578608E-2</v>
      </c>
      <c r="W236" s="79">
        <f>'Exhibit K (2)'!$F$14</f>
        <v>7.1272806691578608E-2</v>
      </c>
      <c r="X236" s="79">
        <f>'Exhibit K (2)'!$F$14</f>
        <v>7.1272806691578608E-2</v>
      </c>
      <c r="Y236" s="79">
        <f>'Exhibit K (2)'!$F$14</f>
        <v>7.1272806691578608E-2</v>
      </c>
      <c r="Z236" s="79">
        <f>'Exhibit K (2)'!$F$14</f>
        <v>7.1272806691578608E-2</v>
      </c>
      <c r="AA236" s="79">
        <f>'Exhibit K (2)'!$F$14</f>
        <v>7.1272806691578608E-2</v>
      </c>
      <c r="AB236" s="79">
        <f>'Exhibit K (2)'!$F$14</f>
        <v>7.1272806691578608E-2</v>
      </c>
      <c r="AC236" s="79">
        <f>'Exhibit K (2)'!$F$14</f>
        <v>7.1272806691578608E-2</v>
      </c>
      <c r="AD236" s="79">
        <f>'Exhibit K (2)'!$F$14</f>
        <v>7.1272806691578608E-2</v>
      </c>
      <c r="AE236" s="79">
        <f>'Exhibit K (2)'!$F$14</f>
        <v>7.1272806691578608E-2</v>
      </c>
      <c r="AF236" s="79">
        <f>'Exhibit K (2)'!$F$14</f>
        <v>7.1272806691578608E-2</v>
      </c>
      <c r="AG236" s="79">
        <f>'Exhibit K (2)'!$F$14</f>
        <v>7.1272806691578608E-2</v>
      </c>
      <c r="AH236" s="79">
        <f>'Exhibit K (2)'!$F$14</f>
        <v>7.1272806691578608E-2</v>
      </c>
      <c r="AI236" s="79">
        <f>'Exhibit K (2)'!$F$14</f>
        <v>7.1272806691578608E-2</v>
      </c>
      <c r="AJ236" s="79">
        <f>'Exhibit K (2)'!$F$14</f>
        <v>7.1272806691578608E-2</v>
      </c>
      <c r="AK236" s="79">
        <f>'Exhibit K (2)'!$F$14</f>
        <v>7.1272806691578608E-2</v>
      </c>
      <c r="AL236" s="79">
        <f>'Exhibit K (2)'!$F$14</f>
        <v>7.1272806691578608E-2</v>
      </c>
      <c r="AM236" s="79">
        <f>'Exhibit K (2)'!$F$14</f>
        <v>7.1272806691578608E-2</v>
      </c>
      <c r="AN236" s="79">
        <f>'Exhibit K (2)'!$F$14</f>
        <v>7.1272806691578608E-2</v>
      </c>
      <c r="AO236" s="79">
        <f>'Exhibit K (2)'!$F$14</f>
        <v>7.1272806691578608E-2</v>
      </c>
      <c r="AP236" s="79">
        <f>'Exhibit K (2)'!$F$14</f>
        <v>7.1272806691578608E-2</v>
      </c>
      <c r="AQ236" s="79">
        <f>'Exhibit K (2)'!$F$14</f>
        <v>7.1272806691578608E-2</v>
      </c>
      <c r="AR236" s="79">
        <f>'Exhibit K (2)'!$F$14</f>
        <v>7.1272806691578608E-2</v>
      </c>
      <c r="AS236" s="79">
        <f>'Exhibit K (2)'!$F$14</f>
        <v>7.1272806691578608E-2</v>
      </c>
      <c r="AT236" s="79">
        <f>'Exhibit K (2)'!$F$14</f>
        <v>7.1272806691578608E-2</v>
      </c>
      <c r="AU236" s="79">
        <f>'Exhibit K (2)'!$F$14</f>
        <v>7.1272806691578608E-2</v>
      </c>
      <c r="AV236" s="79">
        <f>'Exhibit K (2)'!$F$14</f>
        <v>7.1272806691578608E-2</v>
      </c>
      <c r="AW236" s="79">
        <f>'Exhibit K (2)'!$F$14</f>
        <v>7.1272806691578608E-2</v>
      </c>
      <c r="AX236" s="79">
        <f>'Exhibit K (2)'!$F$14</f>
        <v>7.1272806691578608E-2</v>
      </c>
      <c r="AY236" s="79">
        <f>'Exhibit K (2)'!$F$14</f>
        <v>7.1272806691578608E-2</v>
      </c>
      <c r="AZ236" s="79">
        <f>'Exhibit K (2)'!$F$14</f>
        <v>7.1272806691578608E-2</v>
      </c>
      <c r="BA236" s="79">
        <f>'Exhibit K (2)'!$F$14</f>
        <v>7.1272806691578608E-2</v>
      </c>
      <c r="BB236" s="79">
        <f>'Exhibit K (2)'!$F$14</f>
        <v>7.1272806691578608E-2</v>
      </c>
      <c r="BC236" s="79">
        <f>'Exhibit K (2)'!$F$14</f>
        <v>7.1272806691578608E-2</v>
      </c>
      <c r="BD236" s="79">
        <f>'Exhibit K (2)'!$F$14</f>
        <v>7.1272806691578608E-2</v>
      </c>
      <c r="BE236" s="79">
        <f>'Exhibit K (2)'!$F$14</f>
        <v>7.1272806691578608E-2</v>
      </c>
      <c r="BF236" s="79">
        <f>'Exhibit K (2)'!$F$14</f>
        <v>7.1272806691578608E-2</v>
      </c>
      <c r="BG236" s="79">
        <f>'Exhibit K (2)'!$F$14</f>
        <v>7.1272806691578608E-2</v>
      </c>
      <c r="BH236" s="79">
        <f>'Exhibit K (2)'!$F$14</f>
        <v>7.1272806691578608E-2</v>
      </c>
      <c r="BI236" s="79">
        <f>'Exhibit K (2)'!$F$14</f>
        <v>7.1272806691578608E-2</v>
      </c>
    </row>
    <row r="237" spans="1:69" s="80" customFormat="1">
      <c r="A237" s="100"/>
      <c r="B237" s="100"/>
      <c r="C237" s="85"/>
      <c r="D237" s="71">
        <v>15</v>
      </c>
      <c r="E237" s="80" t="s">
        <v>55</v>
      </c>
      <c r="F237" s="81"/>
      <c r="G237" s="82">
        <f>'Exhibit K (2)'!$F$17</f>
        <v>5.8530827773248806E-3</v>
      </c>
      <c r="H237" s="82">
        <f>'Exhibit K (2)'!$F$17</f>
        <v>5.8530827773248806E-3</v>
      </c>
      <c r="I237" s="82">
        <f>'Exhibit K (2)'!$F$17</f>
        <v>5.8530827773248806E-3</v>
      </c>
      <c r="J237" s="82">
        <f>'Exhibit K (2)'!$F$17</f>
        <v>5.8530827773248806E-3</v>
      </c>
      <c r="K237" s="82">
        <f>'Exhibit K (2)'!$F$17</f>
        <v>5.8530827773248806E-3</v>
      </c>
      <c r="L237" s="82">
        <f>'Exhibit K (2)'!$F$17</f>
        <v>5.8530827773248806E-3</v>
      </c>
      <c r="M237" s="82"/>
      <c r="N237" s="83">
        <f>'Exhibit K (2)'!$F$17</f>
        <v>5.8530827773248806E-3</v>
      </c>
      <c r="O237" s="83">
        <f>'Exhibit K (2)'!$F$17</f>
        <v>5.8530827773248806E-3</v>
      </c>
      <c r="P237" s="83">
        <f>'Exhibit K (2)'!$F$17</f>
        <v>5.8530827773248806E-3</v>
      </c>
      <c r="Q237" s="83">
        <f>'Exhibit K (2)'!$F$17</f>
        <v>5.8530827773248806E-3</v>
      </c>
      <c r="R237" s="83">
        <f>'Exhibit K (2)'!$F$17</f>
        <v>5.8530827773248806E-3</v>
      </c>
      <c r="S237" s="83">
        <f>'Exhibit K (2)'!$F$17</f>
        <v>5.8530827773248806E-3</v>
      </c>
      <c r="T237" s="83">
        <f>'Exhibit K (2)'!$F$17</f>
        <v>5.8530827773248806E-3</v>
      </c>
      <c r="U237" s="83">
        <f>'Exhibit K (2)'!$F$17</f>
        <v>5.8530827773248806E-3</v>
      </c>
      <c r="V237" s="83">
        <f>'Exhibit K (2)'!$F$17</f>
        <v>5.8530827773248806E-3</v>
      </c>
      <c r="W237" s="83">
        <f>'Exhibit K (2)'!$F$17</f>
        <v>5.8530827773248806E-3</v>
      </c>
      <c r="X237" s="83">
        <f>'Exhibit K (2)'!$F$17</f>
        <v>5.8530827773248806E-3</v>
      </c>
      <c r="Y237" s="83">
        <f>'Exhibit K (2)'!$F$17</f>
        <v>5.8530827773248806E-3</v>
      </c>
      <c r="Z237" s="83">
        <f>'Exhibit K (2)'!$F$17</f>
        <v>5.8530827773248806E-3</v>
      </c>
      <c r="AA237" s="83">
        <f>'Exhibit K (2)'!$F$17</f>
        <v>5.8530827773248806E-3</v>
      </c>
      <c r="AB237" s="83">
        <f>'Exhibit K (2)'!$F$17</f>
        <v>5.8530827773248806E-3</v>
      </c>
      <c r="AC237" s="83">
        <f>'Exhibit K (2)'!$F$17</f>
        <v>5.8530827773248806E-3</v>
      </c>
      <c r="AD237" s="83">
        <f>'Exhibit K (2)'!$F$17</f>
        <v>5.8530827773248806E-3</v>
      </c>
      <c r="AE237" s="83">
        <f>'Exhibit K (2)'!$F$17</f>
        <v>5.8530827773248806E-3</v>
      </c>
      <c r="AF237" s="83">
        <f>'Exhibit K (2)'!$F$17</f>
        <v>5.8530827773248806E-3</v>
      </c>
      <c r="AG237" s="83">
        <f>'Exhibit K (2)'!$F$17</f>
        <v>5.8530827773248806E-3</v>
      </c>
      <c r="AH237" s="83">
        <f>'Exhibit K (2)'!$F$17</f>
        <v>5.8530827773248806E-3</v>
      </c>
      <c r="AI237" s="83">
        <f>'Exhibit K (2)'!$F$17</f>
        <v>5.8530827773248806E-3</v>
      </c>
      <c r="AJ237" s="83">
        <f>'Exhibit K (2)'!$F$17</f>
        <v>5.8530827773248806E-3</v>
      </c>
      <c r="AK237" s="83">
        <f>'Exhibit K (2)'!$F$17</f>
        <v>5.8530827773248806E-3</v>
      </c>
      <c r="AL237" s="83">
        <f>'Exhibit K (2)'!$F$17</f>
        <v>5.8530827773248806E-3</v>
      </c>
      <c r="AM237" s="83">
        <f>'Exhibit K (2)'!$F$17</f>
        <v>5.8530827773248806E-3</v>
      </c>
      <c r="AN237" s="83">
        <f>'Exhibit K (2)'!$F$17</f>
        <v>5.8530827773248806E-3</v>
      </c>
      <c r="AO237" s="83">
        <f>'Exhibit K (2)'!$F$17</f>
        <v>5.8530827773248806E-3</v>
      </c>
      <c r="AP237" s="83">
        <f>'Exhibit K (2)'!$F$17</f>
        <v>5.8530827773248806E-3</v>
      </c>
      <c r="AQ237" s="83">
        <f>'Exhibit K (2)'!$F$17</f>
        <v>5.8530827773248806E-3</v>
      </c>
      <c r="AR237" s="83">
        <f>'Exhibit K (2)'!$F$17</f>
        <v>5.8530827773248806E-3</v>
      </c>
      <c r="AS237" s="83">
        <f>'Exhibit K (2)'!$F$17</f>
        <v>5.8530827773248806E-3</v>
      </c>
      <c r="AT237" s="83">
        <f>'Exhibit K (2)'!$F$17</f>
        <v>5.8530827773248806E-3</v>
      </c>
      <c r="AU237" s="83">
        <f>'Exhibit K (2)'!$F$17</f>
        <v>5.8530827773248806E-3</v>
      </c>
      <c r="AV237" s="83">
        <f>'Exhibit K (2)'!$F$17</f>
        <v>5.8530827773248806E-3</v>
      </c>
      <c r="AW237" s="83">
        <f>'Exhibit K (2)'!$F$17</f>
        <v>5.8530827773248806E-3</v>
      </c>
      <c r="AX237" s="83">
        <f>'Exhibit K (2)'!$F$17</f>
        <v>5.8530827773248806E-3</v>
      </c>
      <c r="AY237" s="83">
        <f>'Exhibit K (2)'!$F$17</f>
        <v>5.8530827773248806E-3</v>
      </c>
      <c r="AZ237" s="83">
        <f>'Exhibit K (2)'!$F$17</f>
        <v>5.8530827773248806E-3</v>
      </c>
      <c r="BA237" s="83">
        <f>'Exhibit K (2)'!$F$17</f>
        <v>5.8530827773248806E-3</v>
      </c>
      <c r="BB237" s="83">
        <f>'Exhibit K (2)'!$F$17</f>
        <v>5.8530827773248806E-3</v>
      </c>
      <c r="BC237" s="83">
        <f>'Exhibit K (2)'!$F$17</f>
        <v>5.8530827773248806E-3</v>
      </c>
      <c r="BD237" s="83">
        <f>'Exhibit K (2)'!$F$17</f>
        <v>5.8530827773248806E-3</v>
      </c>
      <c r="BE237" s="83">
        <f>'Exhibit K (2)'!$F$17</f>
        <v>5.8530827773248806E-3</v>
      </c>
      <c r="BF237" s="83">
        <f>'Exhibit K (2)'!$F$17</f>
        <v>5.8530827773248806E-3</v>
      </c>
      <c r="BG237" s="83">
        <f>'Exhibit K (2)'!$F$17</f>
        <v>5.8530827773248806E-3</v>
      </c>
      <c r="BH237" s="83">
        <f>'Exhibit K (2)'!$F$17</f>
        <v>5.8530827773248806E-3</v>
      </c>
      <c r="BI237" s="83">
        <f>'Exhibit K (2)'!$F$17</f>
        <v>5.8530827773248806E-3</v>
      </c>
    </row>
    <row r="238" spans="1:69">
      <c r="B238" s="100"/>
      <c r="D238" s="71"/>
      <c r="E238" s="68"/>
      <c r="F238" s="71"/>
      <c r="G238" s="48"/>
      <c r="H238" s="48"/>
      <c r="I238" s="48"/>
      <c r="J238" s="48"/>
      <c r="K238" s="48"/>
      <c r="L238" s="48"/>
      <c r="M238" s="48"/>
      <c r="N238" s="84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52"/>
      <c r="BB238" s="52"/>
      <c r="BC238" s="52"/>
      <c r="BD238" s="52"/>
      <c r="BE238" s="52"/>
      <c r="BF238" s="52"/>
      <c r="BG238" s="52"/>
      <c r="BH238" s="52"/>
      <c r="BI238" s="52"/>
    </row>
    <row r="239" spans="1:69">
      <c r="A239" s="100">
        <v>124500105</v>
      </c>
      <c r="B239" s="101">
        <v>11</v>
      </c>
      <c r="D239" s="71">
        <v>16</v>
      </c>
      <c r="E239" s="68" t="s">
        <v>56</v>
      </c>
      <c r="F239" s="71"/>
      <c r="G239" s="69">
        <f>SUMIF($N$8:$BI$8,G218,$N239:$BI239)</f>
        <v>0</v>
      </c>
      <c r="H239" s="69">
        <f>SUMIF($N$8:$BI$8,H218,$N239:$BI239)</f>
        <v>14268.663433285339</v>
      </c>
      <c r="I239" s="69">
        <f>SUMIF($N$8:$BI$8,I218,$N239:$BI239)</f>
        <v>106963.63790248429</v>
      </c>
      <c r="J239" s="69">
        <f>SUMIF($N$8:$BI$8,J218,$N239:$BI239)</f>
        <v>0</v>
      </c>
      <c r="K239" s="69">
        <f>SUMIF($N$8:$BI$8,K218,$N239:$BI239)</f>
        <v>0</v>
      </c>
      <c r="L239" s="69"/>
      <c r="M239" s="69"/>
      <c r="N239" s="70">
        <f t="shared" ref="N239:O239" si="474">+N234*N237</f>
        <v>0</v>
      </c>
      <c r="O239" s="70">
        <f t="shared" si="474"/>
        <v>0</v>
      </c>
      <c r="P239" s="70">
        <f>+P234*P237</f>
        <v>0</v>
      </c>
      <c r="Q239" s="70">
        <f t="shared" ref="Q239:R239" si="475">+Q234*Q237</f>
        <v>0</v>
      </c>
      <c r="R239" s="70">
        <f t="shared" si="475"/>
        <v>0</v>
      </c>
      <c r="S239" s="70">
        <f>+S234*S237</f>
        <v>0</v>
      </c>
      <c r="T239" s="70">
        <f t="shared" ref="T239:AQ239" si="476">+T234*T237</f>
        <v>0</v>
      </c>
      <c r="U239" s="70">
        <f t="shared" si="476"/>
        <v>0</v>
      </c>
      <c r="V239" s="70">
        <f t="shared" si="476"/>
        <v>0</v>
      </c>
      <c r="W239" s="70">
        <f t="shared" si="476"/>
        <v>8.7796241659873218</v>
      </c>
      <c r="X239" s="70">
        <f t="shared" si="476"/>
        <v>17.610636198971967</v>
      </c>
      <c r="Y239" s="70">
        <f t="shared" si="476"/>
        <v>101.085989870614</v>
      </c>
      <c r="Z239" s="70">
        <f t="shared" si="476"/>
        <v>185.04993169716263</v>
      </c>
      <c r="AA239" s="70">
        <f t="shared" si="476"/>
        <v>537.02646665677275</v>
      </c>
      <c r="AB239" s="70">
        <f t="shared" si="476"/>
        <v>943.69716276989459</v>
      </c>
      <c r="AC239" s="70">
        <f t="shared" si="476"/>
        <v>1693.1147558501837</v>
      </c>
      <c r="AD239" s="70">
        <f t="shared" si="476"/>
        <v>2464.4634232571275</v>
      </c>
      <c r="AE239" s="70">
        <f t="shared" si="476"/>
        <v>2667.4933462105446</v>
      </c>
      <c r="AF239" s="70">
        <f t="shared" si="476"/>
        <v>2801.5329356309921</v>
      </c>
      <c r="AG239" s="70">
        <f t="shared" si="476"/>
        <v>2848.8091609770895</v>
      </c>
      <c r="AH239" s="70">
        <f t="shared" si="476"/>
        <v>2896.3620979835373</v>
      </c>
      <c r="AI239" s="70">
        <f t="shared" si="476"/>
        <v>2983.493429574431</v>
      </c>
      <c r="AJ239" s="70">
        <f t="shared" si="476"/>
        <v>5160.50857808616</v>
      </c>
      <c r="AK239" s="70">
        <f t="shared" si="476"/>
        <v>7692.3870633012812</v>
      </c>
      <c r="AL239" s="70">
        <f t="shared" si="476"/>
        <v>8342.7023951632546</v>
      </c>
      <c r="AM239" s="70">
        <f t="shared" si="476"/>
        <v>10131.964297930315</v>
      </c>
      <c r="AN239" s="70">
        <f t="shared" si="476"/>
        <v>13177.370548214227</v>
      </c>
      <c r="AO239" s="70">
        <f t="shared" si="476"/>
        <v>16233.583944923803</v>
      </c>
      <c r="AP239" s="70">
        <f t="shared" si="476"/>
        <v>19121.712097762025</v>
      </c>
      <c r="AQ239" s="70">
        <f t="shared" si="476"/>
        <v>21223.553449545263</v>
      </c>
      <c r="AR239" s="75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</row>
    <row r="240" spans="1:69">
      <c r="D240" s="71">
        <v>17</v>
      </c>
      <c r="E240" s="68" t="s">
        <v>57</v>
      </c>
      <c r="F240" s="71"/>
      <c r="G240" s="69">
        <f>+G239+F240</f>
        <v>0</v>
      </c>
      <c r="H240" s="69">
        <f>+H239+G240</f>
        <v>14268.663433285339</v>
      </c>
      <c r="I240" s="69">
        <f>I239+H240</f>
        <v>121232.30133576963</v>
      </c>
      <c r="J240" s="69">
        <f>J239+I240</f>
        <v>121232.30133576963</v>
      </c>
      <c r="K240" s="69">
        <f>K239+J240</f>
        <v>121232.30133576963</v>
      </c>
      <c r="L240" s="69">
        <f>L239+K240</f>
        <v>121232.30133576963</v>
      </c>
      <c r="M240" s="69"/>
      <c r="N240" s="70">
        <v>0</v>
      </c>
      <c r="O240" s="70">
        <f>+O239+N240</f>
        <v>0</v>
      </c>
      <c r="P240" s="70">
        <f t="shared" ref="P240:R240" si="477">+P239+O240</f>
        <v>0</v>
      </c>
      <c r="Q240" s="70">
        <f t="shared" si="477"/>
        <v>0</v>
      </c>
      <c r="R240" s="70">
        <f t="shared" si="477"/>
        <v>0</v>
      </c>
      <c r="S240" s="70">
        <f>+S239+R240</f>
        <v>0</v>
      </c>
      <c r="T240" s="70">
        <f t="shared" ref="T240:BI240" si="478">+T239+S240</f>
        <v>0</v>
      </c>
      <c r="U240" s="70">
        <f t="shared" si="478"/>
        <v>0</v>
      </c>
      <c r="V240" s="70">
        <f t="shared" si="478"/>
        <v>0</v>
      </c>
      <c r="W240" s="70">
        <f t="shared" si="478"/>
        <v>8.7796241659873218</v>
      </c>
      <c r="X240" s="70">
        <f t="shared" si="478"/>
        <v>26.390260364959289</v>
      </c>
      <c r="Y240" s="70">
        <f t="shared" si="478"/>
        <v>127.47625023557329</v>
      </c>
      <c r="Z240" s="70">
        <f t="shared" si="478"/>
        <v>312.52618193273594</v>
      </c>
      <c r="AA240" s="70">
        <f t="shared" si="478"/>
        <v>849.55264858950864</v>
      </c>
      <c r="AB240" s="70">
        <f t="shared" si="478"/>
        <v>1793.2498113594033</v>
      </c>
      <c r="AC240" s="70">
        <f t="shared" si="478"/>
        <v>3486.3645672095872</v>
      </c>
      <c r="AD240" s="70">
        <f t="shared" si="478"/>
        <v>5950.8279904667143</v>
      </c>
      <c r="AE240" s="70">
        <f t="shared" si="478"/>
        <v>8618.3213366772579</v>
      </c>
      <c r="AF240" s="70">
        <f t="shared" si="478"/>
        <v>11419.85427230825</v>
      </c>
      <c r="AG240" s="70">
        <f t="shared" si="478"/>
        <v>14268.663433285339</v>
      </c>
      <c r="AH240" s="70">
        <f t="shared" si="478"/>
        <v>17165.025531268875</v>
      </c>
      <c r="AI240" s="70">
        <f t="shared" si="478"/>
        <v>20148.518960843307</v>
      </c>
      <c r="AJ240" s="70">
        <f t="shared" si="478"/>
        <v>25309.027538929466</v>
      </c>
      <c r="AK240" s="70">
        <f t="shared" si="478"/>
        <v>33001.414602230747</v>
      </c>
      <c r="AL240" s="70">
        <f t="shared" si="478"/>
        <v>41344.116997393998</v>
      </c>
      <c r="AM240" s="70">
        <f t="shared" si="478"/>
        <v>51476.081295324315</v>
      </c>
      <c r="AN240" s="70">
        <f t="shared" si="478"/>
        <v>64653.45184353854</v>
      </c>
      <c r="AO240" s="70">
        <f t="shared" si="478"/>
        <v>80887.035788462337</v>
      </c>
      <c r="AP240" s="70">
        <f t="shared" si="478"/>
        <v>100008.74788622436</v>
      </c>
      <c r="AQ240" s="70">
        <f t="shared" si="478"/>
        <v>121232.30133576962</v>
      </c>
      <c r="AR240" s="70">
        <f t="shared" si="478"/>
        <v>121232.30133576962</v>
      </c>
      <c r="AS240" s="70">
        <f t="shared" si="478"/>
        <v>121232.30133576962</v>
      </c>
      <c r="AT240" s="70">
        <f t="shared" si="478"/>
        <v>121232.30133576962</v>
      </c>
      <c r="AU240" s="70">
        <f t="shared" si="478"/>
        <v>121232.30133576962</v>
      </c>
      <c r="AV240" s="70">
        <f t="shared" si="478"/>
        <v>121232.30133576962</v>
      </c>
      <c r="AW240" s="70">
        <f t="shared" si="478"/>
        <v>121232.30133576962</v>
      </c>
      <c r="AX240" s="70">
        <f t="shared" si="478"/>
        <v>121232.30133576962</v>
      </c>
      <c r="AY240" s="70">
        <f t="shared" si="478"/>
        <v>121232.30133576962</v>
      </c>
      <c r="AZ240" s="70">
        <f t="shared" si="478"/>
        <v>121232.30133576962</v>
      </c>
      <c r="BA240" s="70">
        <f t="shared" si="478"/>
        <v>121232.30133576962</v>
      </c>
      <c r="BB240" s="70">
        <f t="shared" si="478"/>
        <v>121232.30133576962</v>
      </c>
      <c r="BC240" s="70">
        <f t="shared" si="478"/>
        <v>121232.30133576962</v>
      </c>
      <c r="BD240" s="70">
        <f t="shared" si="478"/>
        <v>121232.30133576962</v>
      </c>
      <c r="BE240" s="70">
        <f t="shared" si="478"/>
        <v>121232.30133576962</v>
      </c>
      <c r="BF240" s="70">
        <f t="shared" si="478"/>
        <v>121232.30133576962</v>
      </c>
      <c r="BG240" s="70">
        <f t="shared" si="478"/>
        <v>121232.30133576962</v>
      </c>
      <c r="BH240" s="70">
        <f t="shared" si="478"/>
        <v>121232.30133576962</v>
      </c>
      <c r="BI240" s="70">
        <f t="shared" si="478"/>
        <v>121232.30133576962</v>
      </c>
    </row>
    <row r="241" spans="4:61">
      <c r="D241" s="71"/>
      <c r="E241" s="68"/>
      <c r="F241" s="71"/>
      <c r="G241" s="48"/>
      <c r="H241" s="48"/>
      <c r="I241" s="48"/>
      <c r="J241" s="48"/>
      <c r="K241" s="48"/>
      <c r="L241" s="48"/>
      <c r="M241" s="48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52"/>
      <c r="BB241" s="52"/>
      <c r="BC241" s="52"/>
      <c r="BD241" s="52"/>
      <c r="BE241" s="52"/>
      <c r="BF241" s="52"/>
      <c r="BG241" s="52"/>
      <c r="BH241" s="52"/>
      <c r="BI241" s="52"/>
    </row>
    <row r="242" spans="4:61">
      <c r="D242" s="71">
        <v>18</v>
      </c>
      <c r="E242" s="68" t="s">
        <v>58</v>
      </c>
      <c r="F242" s="86"/>
      <c r="G242" s="87">
        <f>'Exhibit K (2)'!$I$12</f>
        <v>2.5126454892774866E-3</v>
      </c>
      <c r="H242" s="87">
        <f>'Exhibit K (2)'!$I$12</f>
        <v>2.5126454892774866E-3</v>
      </c>
      <c r="I242" s="87">
        <f>'Exhibit K (2)'!$I$12</f>
        <v>2.5126454892774866E-3</v>
      </c>
      <c r="J242" s="87">
        <f>'Exhibit K (2)'!$I$12</f>
        <v>2.5126454892774866E-3</v>
      </c>
      <c r="K242" s="87">
        <f>'Exhibit K (2)'!$I$12</f>
        <v>2.5126454892774866E-3</v>
      </c>
      <c r="L242" s="87">
        <f>'Exhibit K (2)'!$I$12</f>
        <v>2.5126454892774866E-3</v>
      </c>
      <c r="M242" s="87"/>
      <c r="N242" s="88">
        <f>'Exhibit K (2)'!$I$12</f>
        <v>2.5126454892774866E-3</v>
      </c>
      <c r="O242" s="88">
        <f>'Exhibit K (2)'!$I$12</f>
        <v>2.5126454892774866E-3</v>
      </c>
      <c r="P242" s="88">
        <f>'Exhibit K (2)'!$I$12</f>
        <v>2.5126454892774866E-3</v>
      </c>
      <c r="Q242" s="88">
        <f>'Exhibit K (2)'!$I$12</f>
        <v>2.5126454892774866E-3</v>
      </c>
      <c r="R242" s="88">
        <f>'Exhibit K (2)'!$I$12</f>
        <v>2.5126454892774866E-3</v>
      </c>
      <c r="S242" s="88">
        <f>'Exhibit K (2)'!$I$12</f>
        <v>2.5126454892774866E-3</v>
      </c>
      <c r="T242" s="88">
        <f>'Exhibit K (2)'!$I$12</f>
        <v>2.5126454892774866E-3</v>
      </c>
      <c r="U242" s="88">
        <f>'Exhibit K (2)'!$I$12</f>
        <v>2.5126454892774866E-3</v>
      </c>
      <c r="V242" s="88">
        <f>'Exhibit K (2)'!$I$12</f>
        <v>2.5126454892774866E-3</v>
      </c>
      <c r="W242" s="88">
        <f>'Exhibit K (2)'!$I$12</f>
        <v>2.5126454892774866E-3</v>
      </c>
      <c r="X242" s="88">
        <f>'Exhibit K (2)'!$I$12</f>
        <v>2.5126454892774866E-3</v>
      </c>
      <c r="Y242" s="88">
        <f>'Exhibit K (2)'!$I$12</f>
        <v>2.5126454892774866E-3</v>
      </c>
      <c r="Z242" s="88">
        <f>'Exhibit K (2)'!$I$12</f>
        <v>2.5126454892774866E-3</v>
      </c>
      <c r="AA242" s="88">
        <f>'Exhibit K (2)'!$I$12</f>
        <v>2.5126454892774866E-3</v>
      </c>
      <c r="AB242" s="88">
        <f>'Exhibit K (2)'!$I$12</f>
        <v>2.5126454892774866E-3</v>
      </c>
      <c r="AC242" s="88">
        <f>'Exhibit K (2)'!$I$12</f>
        <v>2.5126454892774866E-3</v>
      </c>
      <c r="AD242" s="88">
        <f>'Exhibit K (2)'!$I$12</f>
        <v>2.5126454892774866E-3</v>
      </c>
      <c r="AE242" s="88">
        <f>'Exhibit K (2)'!$I$12</f>
        <v>2.5126454892774866E-3</v>
      </c>
      <c r="AF242" s="88">
        <f>'Exhibit K (2)'!$I$12</f>
        <v>2.5126454892774866E-3</v>
      </c>
      <c r="AG242" s="88">
        <f>'Exhibit K (2)'!$I$12</f>
        <v>2.5126454892774866E-3</v>
      </c>
      <c r="AH242" s="88">
        <f>'Exhibit K (2)'!$I$12</f>
        <v>2.5126454892774866E-3</v>
      </c>
      <c r="AI242" s="88">
        <f>'Exhibit K (2)'!$I$12</f>
        <v>2.5126454892774866E-3</v>
      </c>
      <c r="AJ242" s="88">
        <f>'Exhibit K (2)'!$I$12</f>
        <v>2.5126454892774866E-3</v>
      </c>
      <c r="AK242" s="88">
        <f>'Exhibit K (2)'!$I$12</f>
        <v>2.5126454892774866E-3</v>
      </c>
      <c r="AL242" s="88">
        <f>'Exhibit K (2)'!$I$12</f>
        <v>2.5126454892774866E-3</v>
      </c>
      <c r="AM242" s="88">
        <f>'Exhibit K (2)'!$I$12</f>
        <v>2.5126454892774866E-3</v>
      </c>
      <c r="AN242" s="88">
        <f>'Exhibit K (2)'!$I$12</f>
        <v>2.5126454892774866E-3</v>
      </c>
      <c r="AO242" s="88">
        <f>'Exhibit K (2)'!$I$12</f>
        <v>2.5126454892774866E-3</v>
      </c>
      <c r="AP242" s="88">
        <f>'Exhibit K (2)'!$I$12</f>
        <v>2.5126454892774866E-3</v>
      </c>
      <c r="AQ242" s="88">
        <f>'Exhibit K (2)'!$I$12</f>
        <v>2.5126454892774866E-3</v>
      </c>
      <c r="AR242" s="88">
        <f>'Exhibit K (2)'!$I$12</f>
        <v>2.5126454892774866E-3</v>
      </c>
      <c r="AS242" s="88">
        <f>'Exhibit K (2)'!$I$12</f>
        <v>2.5126454892774866E-3</v>
      </c>
      <c r="AT242" s="88">
        <f>'Exhibit K (2)'!$I$12</f>
        <v>2.5126454892774866E-3</v>
      </c>
      <c r="AU242" s="88">
        <f>'Exhibit K (2)'!$I$12</f>
        <v>2.5126454892774866E-3</v>
      </c>
      <c r="AV242" s="88">
        <f>'Exhibit K (2)'!$I$12</f>
        <v>2.5126454892774866E-3</v>
      </c>
      <c r="AW242" s="88">
        <f>'Exhibit K (2)'!$I$12</f>
        <v>2.5126454892774866E-3</v>
      </c>
      <c r="AX242" s="88">
        <f>'Exhibit K (2)'!$I$12</f>
        <v>2.5126454892774866E-3</v>
      </c>
      <c r="AY242" s="88">
        <f>'Exhibit K (2)'!$I$12</f>
        <v>2.5126454892774866E-3</v>
      </c>
      <c r="AZ242" s="88">
        <f>'Exhibit K (2)'!$I$12</f>
        <v>2.5126454892774866E-3</v>
      </c>
      <c r="BA242" s="88">
        <f>'Exhibit K (2)'!$I$12</f>
        <v>2.5126454892774866E-3</v>
      </c>
      <c r="BB242" s="88">
        <f>'Exhibit K (2)'!$I$12</f>
        <v>2.5126454892774866E-3</v>
      </c>
      <c r="BC242" s="88">
        <f>'Exhibit K (2)'!$I$12</f>
        <v>2.5126454892774866E-3</v>
      </c>
      <c r="BD242" s="88">
        <f>'Exhibit K (2)'!$I$12</f>
        <v>2.5126454892774866E-3</v>
      </c>
      <c r="BE242" s="88">
        <f>'Exhibit K (2)'!$I$12</f>
        <v>2.5126454892774866E-3</v>
      </c>
      <c r="BF242" s="88">
        <f>'Exhibit K (2)'!$I$12</f>
        <v>2.5126454892774866E-3</v>
      </c>
      <c r="BG242" s="88">
        <f>'Exhibit K (2)'!$I$12</f>
        <v>2.5126454892774866E-3</v>
      </c>
      <c r="BH242" s="88">
        <f>'Exhibit K (2)'!$I$12</f>
        <v>2.5126454892774866E-3</v>
      </c>
      <c r="BI242" s="88">
        <f>'Exhibit K (2)'!$I$12</f>
        <v>2.5126454892774866E-3</v>
      </c>
    </row>
    <row r="243" spans="4:61">
      <c r="D243" s="71">
        <v>19</v>
      </c>
      <c r="E243" s="68" t="s">
        <v>59</v>
      </c>
      <c r="F243" s="86"/>
      <c r="G243" s="87">
        <f>'Exhibit K (2)'!$I$13</f>
        <v>3.3404372880473936E-3</v>
      </c>
      <c r="H243" s="87">
        <f>'Exhibit K (2)'!$I$13</f>
        <v>3.3404372880473936E-3</v>
      </c>
      <c r="I243" s="87">
        <f>'Exhibit K (2)'!$I$13</f>
        <v>3.3404372880473936E-3</v>
      </c>
      <c r="J243" s="87">
        <f>'Exhibit K (2)'!$I$13</f>
        <v>3.3404372880473936E-3</v>
      </c>
      <c r="K243" s="87">
        <f>'Exhibit K (2)'!$I$13</f>
        <v>3.3404372880473936E-3</v>
      </c>
      <c r="L243" s="87">
        <f>'Exhibit K (2)'!$I$13</f>
        <v>3.3404372880473936E-3</v>
      </c>
      <c r="M243" s="87"/>
      <c r="N243" s="88">
        <f>'Exhibit K (2)'!$I$13</f>
        <v>3.3404372880473936E-3</v>
      </c>
      <c r="O243" s="88">
        <f>'Exhibit K (2)'!$I$13</f>
        <v>3.3404372880473936E-3</v>
      </c>
      <c r="P243" s="88">
        <f>'Exhibit K (2)'!$I$13</f>
        <v>3.3404372880473936E-3</v>
      </c>
      <c r="Q243" s="88">
        <f>'Exhibit K (2)'!$I$13</f>
        <v>3.3404372880473936E-3</v>
      </c>
      <c r="R243" s="88">
        <f>'Exhibit K (2)'!$I$13</f>
        <v>3.3404372880473936E-3</v>
      </c>
      <c r="S243" s="88">
        <f>'Exhibit K (2)'!$I$13</f>
        <v>3.3404372880473936E-3</v>
      </c>
      <c r="T243" s="88">
        <f>'Exhibit K (2)'!$I$13</f>
        <v>3.3404372880473936E-3</v>
      </c>
      <c r="U243" s="88">
        <f>'Exhibit K (2)'!$I$13</f>
        <v>3.3404372880473936E-3</v>
      </c>
      <c r="V243" s="88">
        <f>'Exhibit K (2)'!$I$13</f>
        <v>3.3404372880473936E-3</v>
      </c>
      <c r="W243" s="88">
        <f>'Exhibit K (2)'!$I$13</f>
        <v>3.3404372880473936E-3</v>
      </c>
      <c r="X243" s="88">
        <f>'Exhibit K (2)'!$I$13</f>
        <v>3.3404372880473936E-3</v>
      </c>
      <c r="Y243" s="88">
        <f>'Exhibit K (2)'!$I$13</f>
        <v>3.3404372880473936E-3</v>
      </c>
      <c r="Z243" s="88">
        <f>'Exhibit K (2)'!$I$13</f>
        <v>3.3404372880473936E-3</v>
      </c>
      <c r="AA243" s="88">
        <f>'Exhibit K (2)'!$I$13</f>
        <v>3.3404372880473936E-3</v>
      </c>
      <c r="AB243" s="88">
        <f>'Exhibit K (2)'!$I$13</f>
        <v>3.3404372880473936E-3</v>
      </c>
      <c r="AC243" s="88">
        <f>'Exhibit K (2)'!$I$13</f>
        <v>3.3404372880473936E-3</v>
      </c>
      <c r="AD243" s="88">
        <f>'Exhibit K (2)'!$I$13</f>
        <v>3.3404372880473936E-3</v>
      </c>
      <c r="AE243" s="88">
        <f>'Exhibit K (2)'!$I$13</f>
        <v>3.3404372880473936E-3</v>
      </c>
      <c r="AF243" s="88">
        <f>'Exhibit K (2)'!$I$13</f>
        <v>3.3404372880473936E-3</v>
      </c>
      <c r="AG243" s="88">
        <f>'Exhibit K (2)'!$I$13</f>
        <v>3.3404372880473936E-3</v>
      </c>
      <c r="AH243" s="88">
        <f>'Exhibit K (2)'!$I$13</f>
        <v>3.3404372880473936E-3</v>
      </c>
      <c r="AI243" s="88">
        <f>'Exhibit K (2)'!$I$13</f>
        <v>3.3404372880473936E-3</v>
      </c>
      <c r="AJ243" s="88">
        <f>'Exhibit K (2)'!$I$13</f>
        <v>3.3404372880473936E-3</v>
      </c>
      <c r="AK243" s="88">
        <f>'Exhibit K (2)'!$I$13</f>
        <v>3.3404372880473936E-3</v>
      </c>
      <c r="AL243" s="88">
        <f>'Exhibit K (2)'!$I$13</f>
        <v>3.3404372880473936E-3</v>
      </c>
      <c r="AM243" s="88">
        <f>'Exhibit K (2)'!$I$13</f>
        <v>3.3404372880473936E-3</v>
      </c>
      <c r="AN243" s="88">
        <f>'Exhibit K (2)'!$I$13</f>
        <v>3.3404372880473936E-3</v>
      </c>
      <c r="AO243" s="88">
        <f>'Exhibit K (2)'!$I$13</f>
        <v>3.3404372880473936E-3</v>
      </c>
      <c r="AP243" s="88">
        <f>'Exhibit K (2)'!$I$13</f>
        <v>3.3404372880473936E-3</v>
      </c>
      <c r="AQ243" s="88">
        <f>'Exhibit K (2)'!$I$13</f>
        <v>3.3404372880473936E-3</v>
      </c>
      <c r="AR243" s="88">
        <f>'Exhibit K (2)'!$I$13</f>
        <v>3.3404372880473936E-3</v>
      </c>
      <c r="AS243" s="88">
        <f>'Exhibit K (2)'!$I$13</f>
        <v>3.3404372880473936E-3</v>
      </c>
      <c r="AT243" s="88">
        <f>'Exhibit K (2)'!$I$13</f>
        <v>3.3404372880473936E-3</v>
      </c>
      <c r="AU243" s="88">
        <f>'Exhibit K (2)'!$I$13</f>
        <v>3.3404372880473936E-3</v>
      </c>
      <c r="AV243" s="88">
        <f>'Exhibit K (2)'!$I$13</f>
        <v>3.3404372880473936E-3</v>
      </c>
      <c r="AW243" s="88">
        <f>'Exhibit K (2)'!$I$13</f>
        <v>3.3404372880473936E-3</v>
      </c>
      <c r="AX243" s="88">
        <f>'Exhibit K (2)'!$I$13</f>
        <v>3.3404372880473936E-3</v>
      </c>
      <c r="AY243" s="88">
        <f>'Exhibit K (2)'!$I$13</f>
        <v>3.3404372880473936E-3</v>
      </c>
      <c r="AZ243" s="88">
        <f>'Exhibit K (2)'!$I$13</f>
        <v>3.3404372880473936E-3</v>
      </c>
      <c r="BA243" s="88">
        <f>'Exhibit K (2)'!$I$13</f>
        <v>3.3404372880473936E-3</v>
      </c>
      <c r="BB243" s="88">
        <f>'Exhibit K (2)'!$I$13</f>
        <v>3.3404372880473936E-3</v>
      </c>
      <c r="BC243" s="88">
        <f>'Exhibit K (2)'!$I$13</f>
        <v>3.3404372880473936E-3</v>
      </c>
      <c r="BD243" s="88">
        <f>'Exhibit K (2)'!$I$13</f>
        <v>3.3404372880473936E-3</v>
      </c>
      <c r="BE243" s="88">
        <f>'Exhibit K (2)'!$I$13</f>
        <v>3.3404372880473936E-3</v>
      </c>
      <c r="BF243" s="88">
        <f>'Exhibit K (2)'!$I$13</f>
        <v>3.3404372880473936E-3</v>
      </c>
      <c r="BG243" s="88">
        <f>'Exhibit K (2)'!$I$13</f>
        <v>3.3404372880473936E-3</v>
      </c>
      <c r="BH243" s="88">
        <f>'Exhibit K (2)'!$I$13</f>
        <v>3.3404372880473936E-3</v>
      </c>
      <c r="BI243" s="88">
        <f>'Exhibit K (2)'!$I$13</f>
        <v>3.3404372880473936E-3</v>
      </c>
    </row>
    <row r="244" spans="4:61">
      <c r="D244" s="71"/>
      <c r="E244" s="68"/>
      <c r="F244" s="71"/>
      <c r="G244" s="48"/>
      <c r="H244" s="48"/>
      <c r="I244" s="48"/>
      <c r="J244" s="48"/>
      <c r="K244" s="48"/>
      <c r="L244" s="48"/>
      <c r="M244" s="48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89"/>
      <c r="Y244" s="89"/>
      <c r="Z244" s="90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  <c r="BA244" s="52"/>
      <c r="BB244" s="52"/>
      <c r="BC244" s="52"/>
      <c r="BD244" s="52"/>
      <c r="BE244" s="52"/>
      <c r="BF244" s="52"/>
      <c r="BG244" s="52"/>
      <c r="BH244" s="52"/>
      <c r="BI244" s="52"/>
    </row>
    <row r="245" spans="4:61">
      <c r="D245" s="71">
        <v>20</v>
      </c>
      <c r="E245" s="68" t="s">
        <v>60</v>
      </c>
      <c r="F245" s="71"/>
      <c r="G245" s="69">
        <f t="shared" ref="G245:K246" si="479">SUMIF($N$8:$BI$8,G$11,$N245:$BI245)</f>
        <v>0</v>
      </c>
      <c r="H245" s="69">
        <f t="shared" si="479"/>
        <v>6125.3350033858615</v>
      </c>
      <c r="I245" s="69">
        <f t="shared" si="479"/>
        <v>45917.973915144874</v>
      </c>
      <c r="J245" s="69">
        <f t="shared" si="479"/>
        <v>0</v>
      </c>
      <c r="K245" s="69">
        <f t="shared" si="479"/>
        <v>0</v>
      </c>
      <c r="L245" s="69">
        <f>SUM(G245:K245)</f>
        <v>52043.308918530733</v>
      </c>
      <c r="M245" s="69"/>
      <c r="N245" s="70">
        <f t="shared" ref="N245:R245" si="480">N234*N242</f>
        <v>0</v>
      </c>
      <c r="O245" s="70">
        <f t="shared" si="480"/>
        <v>0</v>
      </c>
      <c r="P245" s="70">
        <f t="shared" si="480"/>
        <v>0</v>
      </c>
      <c r="Q245" s="70">
        <f t="shared" si="480"/>
        <v>0</v>
      </c>
      <c r="R245" s="70">
        <f t="shared" si="480"/>
        <v>0</v>
      </c>
      <c r="S245" s="70">
        <f>S234*S242</f>
        <v>0</v>
      </c>
      <c r="T245" s="70">
        <f t="shared" ref="T245:AV245" si="481">T234*T242</f>
        <v>0</v>
      </c>
      <c r="U245" s="70">
        <f t="shared" si="481"/>
        <v>0</v>
      </c>
      <c r="V245" s="70">
        <f t="shared" si="481"/>
        <v>0</v>
      </c>
      <c r="W245" s="70">
        <f t="shared" si="481"/>
        <v>3.76896823391623</v>
      </c>
      <c r="X245" s="70">
        <f t="shared" si="481"/>
        <v>7.5599965508906788</v>
      </c>
      <c r="Y245" s="70">
        <f t="shared" si="481"/>
        <v>43.39478291021782</v>
      </c>
      <c r="Z245" s="70">
        <f t="shared" si="481"/>
        <v>79.439313240413853</v>
      </c>
      <c r="AA245" s="70">
        <f t="shared" si="481"/>
        <v>230.53785165917009</v>
      </c>
      <c r="AB245" s="70">
        <f t="shared" si="481"/>
        <v>405.115818362212</v>
      </c>
      <c r="AC245" s="70">
        <f t="shared" si="481"/>
        <v>726.83017069177254</v>
      </c>
      <c r="AD245" s="70">
        <f t="shared" si="481"/>
        <v>1057.9592224333007</v>
      </c>
      <c r="AE245" s="70">
        <f t="shared" si="481"/>
        <v>1145.1170911163772</v>
      </c>
      <c r="AF245" s="70">
        <f t="shared" si="481"/>
        <v>1202.6583873110337</v>
      </c>
      <c r="AG245" s="70">
        <f t="shared" si="481"/>
        <v>1222.9534008765568</v>
      </c>
      <c r="AH245" s="70">
        <f t="shared" si="481"/>
        <v>1243.367202836446</v>
      </c>
      <c r="AI245" s="70">
        <f t="shared" si="481"/>
        <v>1280.7714487057758</v>
      </c>
      <c r="AJ245" s="70">
        <f t="shared" si="481"/>
        <v>2215.3332003673195</v>
      </c>
      <c r="AK245" s="70">
        <f t="shared" si="481"/>
        <v>3302.2327535258814</v>
      </c>
      <c r="AL245" s="70">
        <f t="shared" si="481"/>
        <v>3581.4039095432236</v>
      </c>
      <c r="AM245" s="70">
        <f t="shared" si="481"/>
        <v>4349.5086878560423</v>
      </c>
      <c r="AN245" s="70">
        <f t="shared" si="481"/>
        <v>5656.8584330941667</v>
      </c>
      <c r="AO245" s="70">
        <f t="shared" si="481"/>
        <v>6968.8475331392319</v>
      </c>
      <c r="AP245" s="70">
        <f t="shared" si="481"/>
        <v>8208.6800200122398</v>
      </c>
      <c r="AQ245" s="70">
        <f t="shared" si="481"/>
        <v>9110.9707260645428</v>
      </c>
      <c r="AR245" s="70">
        <f t="shared" si="481"/>
        <v>0</v>
      </c>
      <c r="AS245" s="70">
        <f t="shared" si="481"/>
        <v>0</v>
      </c>
      <c r="AT245" s="70">
        <f t="shared" si="481"/>
        <v>0</v>
      </c>
      <c r="AU245" s="70">
        <f t="shared" si="481"/>
        <v>0</v>
      </c>
      <c r="AV245" s="70">
        <f t="shared" si="481"/>
        <v>0</v>
      </c>
      <c r="AW245" s="70">
        <f>AW234*0.5*AW242</f>
        <v>0</v>
      </c>
      <c r="AX245" s="70">
        <f t="shared" ref="AX245:BI245" si="482">AX234*AX242</f>
        <v>0</v>
      </c>
      <c r="AY245" s="70">
        <f t="shared" si="482"/>
        <v>0</v>
      </c>
      <c r="AZ245" s="70">
        <f t="shared" si="482"/>
        <v>0</v>
      </c>
      <c r="BA245" s="70">
        <f t="shared" si="482"/>
        <v>0</v>
      </c>
      <c r="BB245" s="70">
        <f t="shared" si="482"/>
        <v>0</v>
      </c>
      <c r="BC245" s="70">
        <f t="shared" si="482"/>
        <v>0</v>
      </c>
      <c r="BD245" s="70">
        <f t="shared" si="482"/>
        <v>0</v>
      </c>
      <c r="BE245" s="70">
        <f t="shared" si="482"/>
        <v>0</v>
      </c>
      <c r="BF245" s="70">
        <f t="shared" si="482"/>
        <v>0</v>
      </c>
      <c r="BG245" s="70">
        <f t="shared" si="482"/>
        <v>0</v>
      </c>
      <c r="BH245" s="70">
        <f t="shared" si="482"/>
        <v>0</v>
      </c>
      <c r="BI245" s="70">
        <f t="shared" si="482"/>
        <v>0</v>
      </c>
    </row>
    <row r="246" spans="4:61">
      <c r="D246" s="71">
        <v>21</v>
      </c>
      <c r="E246" s="68" t="s">
        <v>61</v>
      </c>
      <c r="F246" s="71"/>
      <c r="G246" s="69">
        <f t="shared" si="479"/>
        <v>0</v>
      </c>
      <c r="H246" s="69">
        <f t="shared" si="479"/>
        <v>8143.3284298994777</v>
      </c>
      <c r="I246" s="69">
        <f t="shared" si="479"/>
        <v>61045.663987339416</v>
      </c>
      <c r="J246" s="69">
        <f t="shared" si="479"/>
        <v>0</v>
      </c>
      <c r="K246" s="69">
        <f t="shared" si="479"/>
        <v>0</v>
      </c>
      <c r="L246" s="69">
        <f>SUM(G246:K246)</f>
        <v>69188.9924172389</v>
      </c>
      <c r="M246" s="69"/>
      <c r="N246" s="70">
        <f t="shared" ref="N246:R246" si="483">N234*N243</f>
        <v>0</v>
      </c>
      <c r="O246" s="70">
        <f t="shared" si="483"/>
        <v>0</v>
      </c>
      <c r="P246" s="70">
        <f t="shared" si="483"/>
        <v>0</v>
      </c>
      <c r="Q246" s="70">
        <f t="shared" si="483"/>
        <v>0</v>
      </c>
      <c r="R246" s="70">
        <f t="shared" si="483"/>
        <v>0</v>
      </c>
      <c r="S246" s="70">
        <f>S234*S243</f>
        <v>0</v>
      </c>
      <c r="T246" s="70">
        <f t="shared" ref="T246:AV246" si="484">T234*T243</f>
        <v>0</v>
      </c>
      <c r="U246" s="70">
        <f t="shared" si="484"/>
        <v>0</v>
      </c>
      <c r="V246" s="70">
        <f t="shared" si="484"/>
        <v>0</v>
      </c>
      <c r="W246" s="70">
        <f t="shared" si="484"/>
        <v>5.0106559320710904</v>
      </c>
      <c r="X246" s="70">
        <f t="shared" si="484"/>
        <v>10.050639648081287</v>
      </c>
      <c r="Y246" s="70">
        <f t="shared" si="484"/>
        <v>57.69120696039618</v>
      </c>
      <c r="Z246" s="70">
        <f t="shared" si="484"/>
        <v>105.61061845674877</v>
      </c>
      <c r="AA246" s="70">
        <f t="shared" si="484"/>
        <v>306.48861499760261</v>
      </c>
      <c r="AB246" s="70">
        <f t="shared" si="484"/>
        <v>538.58134440768254</v>
      </c>
      <c r="AC246" s="70">
        <f t="shared" si="484"/>
        <v>966.28458515841101</v>
      </c>
      <c r="AD246" s="70">
        <f t="shared" si="484"/>
        <v>1406.5042008238267</v>
      </c>
      <c r="AE246" s="70">
        <f t="shared" si="484"/>
        <v>1522.3762550941672</v>
      </c>
      <c r="AF246" s="70">
        <f t="shared" si="484"/>
        <v>1598.8745483199582</v>
      </c>
      <c r="AG246" s="70">
        <f t="shared" si="484"/>
        <v>1625.8557601005325</v>
      </c>
      <c r="AH246" s="70">
        <f t="shared" si="484"/>
        <v>1652.9948951470913</v>
      </c>
      <c r="AI246" s="70">
        <f t="shared" si="484"/>
        <v>1702.7219808686552</v>
      </c>
      <c r="AJ246" s="70">
        <f t="shared" si="484"/>
        <v>2945.1753777188405</v>
      </c>
      <c r="AK246" s="70">
        <f t="shared" si="484"/>
        <v>4390.1543097753984</v>
      </c>
      <c r="AL246" s="70">
        <f t="shared" si="484"/>
        <v>4761.298485620031</v>
      </c>
      <c r="AM246" s="70">
        <f t="shared" si="484"/>
        <v>5782.455610074272</v>
      </c>
      <c r="AN246" s="70">
        <f t="shared" si="484"/>
        <v>7520.5121151200592</v>
      </c>
      <c r="AO246" s="70">
        <f t="shared" si="484"/>
        <v>9264.73641178457</v>
      </c>
      <c r="AP246" s="70">
        <f t="shared" si="484"/>
        <v>10913.032077749784</v>
      </c>
      <c r="AQ246" s="70">
        <f t="shared" si="484"/>
        <v>12112.582723480717</v>
      </c>
      <c r="AR246" s="70">
        <f t="shared" si="484"/>
        <v>0</v>
      </c>
      <c r="AS246" s="70">
        <f t="shared" si="484"/>
        <v>0</v>
      </c>
      <c r="AT246" s="70">
        <f t="shared" si="484"/>
        <v>0</v>
      </c>
      <c r="AU246" s="70">
        <f t="shared" si="484"/>
        <v>0</v>
      </c>
      <c r="AV246" s="70">
        <f t="shared" si="484"/>
        <v>0</v>
      </c>
      <c r="AW246" s="70">
        <f>AW234*0.5*AW243</f>
        <v>0</v>
      </c>
      <c r="AX246" s="70">
        <f t="shared" ref="AX246:BI246" si="485">AX234*AX243</f>
        <v>0</v>
      </c>
      <c r="AY246" s="70">
        <f t="shared" si="485"/>
        <v>0</v>
      </c>
      <c r="AZ246" s="70">
        <f t="shared" si="485"/>
        <v>0</v>
      </c>
      <c r="BA246" s="70">
        <f t="shared" si="485"/>
        <v>0</v>
      </c>
      <c r="BB246" s="70">
        <f t="shared" si="485"/>
        <v>0</v>
      </c>
      <c r="BC246" s="70">
        <f t="shared" si="485"/>
        <v>0</v>
      </c>
      <c r="BD246" s="70">
        <f t="shared" si="485"/>
        <v>0</v>
      </c>
      <c r="BE246" s="70">
        <f t="shared" si="485"/>
        <v>0</v>
      </c>
      <c r="BF246" s="70">
        <f t="shared" si="485"/>
        <v>0</v>
      </c>
      <c r="BG246" s="70">
        <f t="shared" si="485"/>
        <v>0</v>
      </c>
      <c r="BH246" s="70">
        <f t="shared" si="485"/>
        <v>0</v>
      </c>
      <c r="BI246" s="70">
        <f t="shared" si="485"/>
        <v>0</v>
      </c>
    </row>
    <row r="247" spans="4:61">
      <c r="D247" s="71">
        <v>22</v>
      </c>
      <c r="E247" s="91" t="s">
        <v>62</v>
      </c>
      <c r="F247" s="71"/>
      <c r="G247" s="69">
        <f>SUM(G245:G246)</f>
        <v>0</v>
      </c>
      <c r="H247" s="69">
        <f>SUM(H245:H246)</f>
        <v>14268.663433285339</v>
      </c>
      <c r="I247" s="69">
        <f>SUM(I245:I246)</f>
        <v>106963.63790248429</v>
      </c>
      <c r="J247" s="69">
        <f>SUM(J245:J246)</f>
        <v>0</v>
      </c>
      <c r="K247" s="69">
        <f>SUM(K245:K246)</f>
        <v>0</v>
      </c>
      <c r="L247" s="69">
        <f>SUM(G247:K247)</f>
        <v>121232.30133576963</v>
      </c>
      <c r="M247" s="69"/>
      <c r="N247" s="70">
        <f>SUM(N245:N246)</f>
        <v>0</v>
      </c>
      <c r="O247" s="70">
        <f t="shared" ref="O247:BI247" si="486">SUM(O245:O246)</f>
        <v>0</v>
      </c>
      <c r="P247" s="70">
        <f t="shared" si="486"/>
        <v>0</v>
      </c>
      <c r="Q247" s="70">
        <f t="shared" si="486"/>
        <v>0</v>
      </c>
      <c r="R247" s="70">
        <f t="shared" si="486"/>
        <v>0</v>
      </c>
      <c r="S247" s="70">
        <f t="shared" si="486"/>
        <v>0</v>
      </c>
      <c r="T247" s="70">
        <f t="shared" si="486"/>
        <v>0</v>
      </c>
      <c r="U247" s="70">
        <f t="shared" si="486"/>
        <v>0</v>
      </c>
      <c r="V247" s="70">
        <f t="shared" si="486"/>
        <v>0</v>
      </c>
      <c r="W247" s="70">
        <f t="shared" si="486"/>
        <v>8.77962416598732</v>
      </c>
      <c r="X247" s="70">
        <f t="shared" si="486"/>
        <v>17.610636198971967</v>
      </c>
      <c r="Y247" s="70">
        <f t="shared" si="486"/>
        <v>101.085989870614</v>
      </c>
      <c r="Z247" s="70">
        <f t="shared" si="486"/>
        <v>185.04993169716261</v>
      </c>
      <c r="AA247" s="70">
        <f t="shared" si="486"/>
        <v>537.02646665677275</v>
      </c>
      <c r="AB247" s="70">
        <f t="shared" si="486"/>
        <v>943.69716276989448</v>
      </c>
      <c r="AC247" s="70">
        <f t="shared" si="486"/>
        <v>1693.1147558501834</v>
      </c>
      <c r="AD247" s="70">
        <f t="shared" si="486"/>
        <v>2464.4634232571275</v>
      </c>
      <c r="AE247" s="70">
        <f t="shared" si="486"/>
        <v>2667.4933462105446</v>
      </c>
      <c r="AF247" s="70">
        <f t="shared" si="486"/>
        <v>2801.5329356309921</v>
      </c>
      <c r="AG247" s="70">
        <f t="shared" si="486"/>
        <v>2848.809160977089</v>
      </c>
      <c r="AH247" s="70">
        <f t="shared" si="486"/>
        <v>2896.3620979835373</v>
      </c>
      <c r="AI247" s="70">
        <f t="shared" si="486"/>
        <v>2983.493429574431</v>
      </c>
      <c r="AJ247" s="70">
        <f t="shared" si="486"/>
        <v>5160.50857808616</v>
      </c>
      <c r="AK247" s="70">
        <f t="shared" si="486"/>
        <v>7692.3870633012793</v>
      </c>
      <c r="AL247" s="70">
        <f t="shared" si="486"/>
        <v>8342.7023951632546</v>
      </c>
      <c r="AM247" s="70">
        <f t="shared" si="486"/>
        <v>10131.964297930313</v>
      </c>
      <c r="AN247" s="70">
        <f t="shared" si="486"/>
        <v>13177.370548214225</v>
      </c>
      <c r="AO247" s="70">
        <f t="shared" si="486"/>
        <v>16233.583944923801</v>
      </c>
      <c r="AP247" s="70">
        <f t="shared" si="486"/>
        <v>19121.712097762022</v>
      </c>
      <c r="AQ247" s="70">
        <f t="shared" si="486"/>
        <v>21223.553449545259</v>
      </c>
      <c r="AR247" s="70">
        <f t="shared" si="486"/>
        <v>0</v>
      </c>
      <c r="AS247" s="70">
        <f t="shared" si="486"/>
        <v>0</v>
      </c>
      <c r="AT247" s="70">
        <f t="shared" si="486"/>
        <v>0</v>
      </c>
      <c r="AU247" s="70">
        <f t="shared" si="486"/>
        <v>0</v>
      </c>
      <c r="AV247" s="70">
        <f t="shared" si="486"/>
        <v>0</v>
      </c>
      <c r="AW247" s="70">
        <f t="shared" si="486"/>
        <v>0</v>
      </c>
      <c r="AX247" s="70">
        <f t="shared" si="486"/>
        <v>0</v>
      </c>
      <c r="AY247" s="70">
        <f t="shared" si="486"/>
        <v>0</v>
      </c>
      <c r="AZ247" s="70">
        <f t="shared" si="486"/>
        <v>0</v>
      </c>
      <c r="BA247" s="70">
        <f t="shared" si="486"/>
        <v>0</v>
      </c>
      <c r="BB247" s="70">
        <f t="shared" si="486"/>
        <v>0</v>
      </c>
      <c r="BC247" s="70">
        <f t="shared" si="486"/>
        <v>0</v>
      </c>
      <c r="BD247" s="70">
        <f t="shared" si="486"/>
        <v>0</v>
      </c>
      <c r="BE247" s="70">
        <f t="shared" si="486"/>
        <v>0</v>
      </c>
      <c r="BF247" s="70">
        <f t="shared" si="486"/>
        <v>0</v>
      </c>
      <c r="BG247" s="70">
        <f t="shared" si="486"/>
        <v>0</v>
      </c>
      <c r="BH247" s="70">
        <f t="shared" si="486"/>
        <v>0</v>
      </c>
      <c r="BI247" s="70">
        <f t="shared" si="486"/>
        <v>0</v>
      </c>
    </row>
    <row r="249" spans="4:61">
      <c r="D249" s="71">
        <v>23</v>
      </c>
      <c r="E249" s="91" t="s">
        <v>63</v>
      </c>
      <c r="F249" s="71"/>
      <c r="G249" s="69">
        <f t="shared" ref="G249:L249" si="487">G240+G232</f>
        <v>0</v>
      </c>
      <c r="H249" s="69">
        <f t="shared" si="487"/>
        <v>494843.86402396031</v>
      </c>
      <c r="I249" s="69">
        <f t="shared" si="487"/>
        <v>3818566.4721799102</v>
      </c>
      <c r="J249" s="69">
        <f t="shared" si="487"/>
        <v>3980705.6979799103</v>
      </c>
      <c r="K249" s="69">
        <f t="shared" si="487"/>
        <v>3980705.6979799103</v>
      </c>
      <c r="L249" s="69">
        <f t="shared" si="487"/>
        <v>3980705.6979799103</v>
      </c>
      <c r="M249" s="69"/>
      <c r="N249" s="70">
        <f t="shared" ref="N249:BI249" si="488">N240+N232</f>
        <v>0</v>
      </c>
      <c r="O249" s="70">
        <f t="shared" si="488"/>
        <v>0</v>
      </c>
      <c r="P249" s="70">
        <f t="shared" si="488"/>
        <v>0</v>
      </c>
      <c r="Q249" s="70">
        <f t="shared" si="488"/>
        <v>0</v>
      </c>
      <c r="R249" s="70">
        <f t="shared" si="488"/>
        <v>0</v>
      </c>
      <c r="S249" s="70">
        <f t="shared" si="488"/>
        <v>0</v>
      </c>
      <c r="T249" s="70">
        <f t="shared" si="488"/>
        <v>0</v>
      </c>
      <c r="U249" s="70">
        <f t="shared" si="488"/>
        <v>0</v>
      </c>
      <c r="V249" s="70">
        <f t="shared" si="488"/>
        <v>0</v>
      </c>
      <c r="W249" s="70">
        <f t="shared" si="488"/>
        <v>3008.7796241659871</v>
      </c>
      <c r="X249" s="70">
        <f t="shared" si="488"/>
        <v>3026.3902603649594</v>
      </c>
      <c r="Y249" s="70">
        <f t="shared" si="488"/>
        <v>31615.806360035574</v>
      </c>
      <c r="Z249" s="70">
        <f t="shared" si="488"/>
        <v>31800.856291732736</v>
      </c>
      <c r="AA249" s="70">
        <f t="shared" si="488"/>
        <v>152238.26200838952</v>
      </c>
      <c r="AB249" s="70">
        <f t="shared" si="488"/>
        <v>171167.01605865938</v>
      </c>
      <c r="AC249" s="70">
        <f t="shared" si="488"/>
        <v>409063.87793700956</v>
      </c>
      <c r="AD249" s="70">
        <f t="shared" si="488"/>
        <v>435508.41721026675</v>
      </c>
      <c r="AE249" s="70">
        <f t="shared" si="488"/>
        <v>478642.28855335229</v>
      </c>
      <c r="AF249" s="70">
        <f t="shared" si="488"/>
        <v>481443.82148898329</v>
      </c>
      <c r="AG249" s="70">
        <f t="shared" si="488"/>
        <v>494843.86402396037</v>
      </c>
      <c r="AH249" s="70">
        <f t="shared" si="488"/>
        <v>497740.22612194391</v>
      </c>
      <c r="AI249" s="70">
        <f t="shared" si="488"/>
        <v>524703.79540151835</v>
      </c>
      <c r="AJ249" s="70">
        <f t="shared" si="488"/>
        <v>1243803.9182009746</v>
      </c>
      <c r="AK249" s="70">
        <f t="shared" si="488"/>
        <v>1392379.250883026</v>
      </c>
      <c r="AL249" s="70">
        <f t="shared" si="488"/>
        <v>1466667.1618656893</v>
      </c>
      <c r="AM249" s="70">
        <f t="shared" si="488"/>
        <v>2005559.7986561195</v>
      </c>
      <c r="AN249" s="70">
        <f t="shared" si="488"/>
        <v>2510328.7241293336</v>
      </c>
      <c r="AO249" s="70">
        <f t="shared" si="488"/>
        <v>3052924.972981758</v>
      </c>
      <c r="AP249" s="70">
        <f t="shared" si="488"/>
        <v>3500091.0390020194</v>
      </c>
      <c r="AQ249" s="70">
        <f t="shared" si="488"/>
        <v>3773226.5841799108</v>
      </c>
      <c r="AR249" s="70">
        <f t="shared" si="488"/>
        <v>3812575.4721799106</v>
      </c>
      <c r="AS249" s="70">
        <f t="shared" si="488"/>
        <v>3818566.4721799106</v>
      </c>
      <c r="AT249" s="70">
        <f t="shared" si="488"/>
        <v>3824557.4721799106</v>
      </c>
      <c r="AU249" s="70">
        <f t="shared" si="488"/>
        <v>3854512.4721799106</v>
      </c>
      <c r="AV249" s="70">
        <f t="shared" si="488"/>
        <v>3860503.4721799106</v>
      </c>
      <c r="AW249" s="70">
        <f t="shared" si="488"/>
        <v>3914422.4721799106</v>
      </c>
      <c r="AX249" s="70">
        <f t="shared" si="488"/>
        <v>3980705.6979799108</v>
      </c>
      <c r="AY249" s="70">
        <f t="shared" si="488"/>
        <v>3980705.6979799108</v>
      </c>
      <c r="AZ249" s="70">
        <f t="shared" si="488"/>
        <v>3980705.6979799108</v>
      </c>
      <c r="BA249" s="70">
        <f t="shared" si="488"/>
        <v>3980705.6979799108</v>
      </c>
      <c r="BB249" s="70">
        <f t="shared" si="488"/>
        <v>3980705.6979799108</v>
      </c>
      <c r="BC249" s="70">
        <f t="shared" si="488"/>
        <v>3980705.6979799108</v>
      </c>
      <c r="BD249" s="70">
        <f t="shared" si="488"/>
        <v>3980705.6979799108</v>
      </c>
      <c r="BE249" s="70">
        <f t="shared" si="488"/>
        <v>3980705.6979799108</v>
      </c>
      <c r="BF249" s="70">
        <f t="shared" si="488"/>
        <v>3980705.6979799108</v>
      </c>
      <c r="BG249" s="70">
        <f t="shared" si="488"/>
        <v>3980705.6979799108</v>
      </c>
      <c r="BH249" s="70">
        <f t="shared" si="488"/>
        <v>3980705.6979799108</v>
      </c>
      <c r="BI249" s="70">
        <f t="shared" si="488"/>
        <v>3980705.6979799108</v>
      </c>
    </row>
    <row r="252" spans="4:61">
      <c r="D252" s="57" t="str">
        <f>+D210</f>
        <v>Equitrans, L.P,</v>
      </c>
      <c r="E252" s="57"/>
      <c r="F252" s="57"/>
    </row>
    <row r="253" spans="4:61">
      <c r="D253" s="116" t="str">
        <f>$D$2</f>
        <v>Ohio Valley Connector (OVCX) Project</v>
      </c>
      <c r="E253" s="116"/>
      <c r="F253" s="116"/>
      <c r="G253" s="48"/>
      <c r="H253" s="48"/>
      <c r="I253" s="48"/>
      <c r="J253" s="48"/>
      <c r="K253" s="48"/>
      <c r="L253" s="48"/>
      <c r="M253" s="48"/>
      <c r="N253" s="50"/>
      <c r="O253" s="50"/>
      <c r="P253" s="50"/>
      <c r="T253" s="114"/>
      <c r="U253" s="114"/>
      <c r="V253" s="114"/>
      <c r="Y253" s="50"/>
      <c r="Z253" s="50"/>
      <c r="AA253" s="50"/>
      <c r="AB253" s="50"/>
      <c r="AC253" s="50"/>
      <c r="AD253" s="50"/>
      <c r="AE253" s="50"/>
      <c r="AF253" s="97"/>
      <c r="AG253" s="97"/>
      <c r="AH253" s="97"/>
      <c r="AI253" s="50"/>
      <c r="AJ253" s="50"/>
      <c r="AK253" s="50"/>
      <c r="AL253" s="50"/>
      <c r="AM253" s="50"/>
      <c r="AN253" s="50"/>
      <c r="AO253" s="50"/>
      <c r="AP253" s="50"/>
      <c r="AQ253" s="50"/>
      <c r="AR253" s="97"/>
      <c r="AS253" s="97"/>
      <c r="AT253" s="97"/>
      <c r="AU253" s="52"/>
      <c r="AV253" s="52"/>
      <c r="AW253" s="52"/>
      <c r="AX253" s="52"/>
      <c r="AY253" s="52"/>
      <c r="AZ253" s="52"/>
      <c r="BA253" s="52"/>
      <c r="BB253" s="52"/>
      <c r="BC253" s="52"/>
      <c r="BD253" s="97"/>
      <c r="BE253" s="97"/>
      <c r="BF253" s="97"/>
      <c r="BG253" s="52"/>
      <c r="BH253" s="52"/>
      <c r="BI253" s="52"/>
    </row>
    <row r="254" spans="4:61">
      <c r="D254" s="116" t="str">
        <f>$D$3</f>
        <v>Docket No. CP22-___-000</v>
      </c>
      <c r="E254" s="116"/>
      <c r="F254" s="116"/>
      <c r="G254" s="48"/>
      <c r="H254" s="48"/>
      <c r="I254" s="48"/>
      <c r="J254" s="48"/>
      <c r="K254" s="48"/>
      <c r="L254" s="48"/>
      <c r="M254" s="48"/>
      <c r="N254" s="50"/>
      <c r="O254" s="50"/>
      <c r="P254" s="50"/>
      <c r="T254" s="114"/>
      <c r="U254" s="114"/>
      <c r="V254" s="114"/>
      <c r="Y254" s="50"/>
      <c r="Z254" s="50"/>
      <c r="AA254" s="50"/>
      <c r="AB254" s="50"/>
      <c r="AC254" s="50"/>
      <c r="AD254" s="50"/>
      <c r="AE254" s="50"/>
      <c r="AF254" s="97"/>
      <c r="AG254" s="97"/>
      <c r="AH254" s="97"/>
      <c r="AI254" s="50"/>
      <c r="AJ254" s="50"/>
      <c r="AK254" s="50"/>
      <c r="AL254" s="50"/>
      <c r="AM254" s="50"/>
      <c r="AN254" s="50"/>
      <c r="AO254" s="50"/>
      <c r="AP254" s="50"/>
      <c r="AQ254" s="50"/>
      <c r="AR254" s="97"/>
      <c r="AS254" s="97"/>
      <c r="AT254" s="97"/>
      <c r="AU254" s="52"/>
      <c r="AV254" s="52"/>
      <c r="AW254" s="52"/>
      <c r="AX254" s="52"/>
      <c r="AY254" s="52"/>
      <c r="AZ254" s="52"/>
      <c r="BA254" s="52"/>
      <c r="BB254" s="52"/>
      <c r="BC254" s="52"/>
      <c r="BD254" s="97"/>
      <c r="BE254" s="97"/>
      <c r="BF254" s="97"/>
      <c r="BG254" s="52"/>
      <c r="BH254" s="52"/>
      <c r="BI254" s="52"/>
    </row>
    <row r="255" spans="4:61">
      <c r="D255" s="116" t="str">
        <f>$D$4</f>
        <v>Exhibit K</v>
      </c>
      <c r="E255" s="116"/>
      <c r="F255" s="116"/>
      <c r="G255" s="48"/>
      <c r="H255" s="48"/>
      <c r="I255" s="48"/>
      <c r="J255" s="48"/>
      <c r="K255" s="48"/>
      <c r="L255" s="48"/>
      <c r="M255" s="48"/>
      <c r="N255" s="50"/>
      <c r="O255" s="50"/>
      <c r="P255" s="50"/>
      <c r="T255" s="114"/>
      <c r="U255" s="114"/>
      <c r="V255" s="114"/>
      <c r="Y255" s="50"/>
      <c r="Z255" s="50"/>
      <c r="AA255" s="50"/>
      <c r="AB255" s="50"/>
      <c r="AC255" s="50"/>
      <c r="AD255" s="50"/>
      <c r="AE255" s="50"/>
      <c r="AF255" s="97"/>
      <c r="AG255" s="97"/>
      <c r="AH255" s="97"/>
      <c r="AI255" s="50"/>
      <c r="AJ255" s="50"/>
      <c r="AK255" s="50"/>
      <c r="AL255" s="50"/>
      <c r="AM255" s="50"/>
      <c r="AN255" s="50"/>
      <c r="AO255" s="50"/>
      <c r="AP255" s="50"/>
      <c r="AQ255" s="50"/>
      <c r="AR255" s="97"/>
      <c r="AS255" s="97"/>
      <c r="AT255" s="97"/>
      <c r="AU255" s="52"/>
      <c r="AV255" s="52"/>
      <c r="AW255" s="52"/>
      <c r="AX255" s="52"/>
      <c r="AY255" s="52"/>
      <c r="AZ255" s="52"/>
      <c r="BA255" s="52"/>
      <c r="BB255" s="52"/>
      <c r="BC255" s="52"/>
      <c r="BD255" s="97"/>
      <c r="BE255" s="97"/>
      <c r="BF255" s="97"/>
      <c r="BG255" s="52"/>
      <c r="BH255" s="52"/>
      <c r="BI255" s="52"/>
    </row>
    <row r="256" spans="4:61">
      <c r="D256" s="116" t="str">
        <f>$D$5</f>
        <v>Cost of Facilities</v>
      </c>
      <c r="E256" s="116"/>
      <c r="F256" s="116"/>
      <c r="G256" s="48"/>
      <c r="H256" s="48"/>
      <c r="I256" s="48"/>
      <c r="J256" s="48"/>
      <c r="K256" s="48"/>
      <c r="L256" s="48"/>
      <c r="M256" s="48"/>
      <c r="N256" s="50"/>
      <c r="O256" s="50"/>
      <c r="P256" s="50"/>
      <c r="T256" s="97"/>
      <c r="U256" s="97"/>
      <c r="V256" s="97"/>
      <c r="Y256" s="50"/>
      <c r="Z256" s="50"/>
      <c r="AA256" s="50"/>
      <c r="AB256" s="50"/>
      <c r="AC256" s="50"/>
      <c r="AD256" s="50"/>
      <c r="AE256" s="50"/>
      <c r="AF256" s="97"/>
      <c r="AG256" s="97"/>
      <c r="AH256" s="97"/>
      <c r="AI256" s="50"/>
      <c r="AJ256" s="50"/>
      <c r="AK256" s="50"/>
      <c r="AL256" s="50"/>
      <c r="AM256" s="50"/>
      <c r="AN256" s="50"/>
      <c r="AO256" s="50"/>
      <c r="AP256" s="50"/>
      <c r="AQ256" s="50"/>
      <c r="AR256" s="97"/>
      <c r="AS256" s="97"/>
      <c r="AT256" s="97"/>
      <c r="AU256" s="52"/>
      <c r="AV256" s="52"/>
      <c r="AW256" s="52"/>
      <c r="AX256" s="52"/>
      <c r="AY256" s="52"/>
      <c r="AZ256" s="52"/>
      <c r="BA256" s="52"/>
      <c r="BB256" s="52"/>
      <c r="BC256" s="52"/>
      <c r="BD256" s="97"/>
      <c r="BE256" s="97"/>
      <c r="BF256" s="97"/>
      <c r="BG256" s="52"/>
      <c r="BH256" s="52"/>
      <c r="BI256" s="52"/>
    </row>
    <row r="257" spans="1:61">
      <c r="D257" s="113" t="s">
        <v>71</v>
      </c>
      <c r="E257" s="113"/>
      <c r="F257" s="113"/>
      <c r="G257" s="48"/>
      <c r="H257" s="48"/>
      <c r="I257" s="48"/>
      <c r="J257" s="48"/>
      <c r="K257" s="48"/>
      <c r="L257" s="48"/>
      <c r="M257" s="48"/>
      <c r="N257" s="50"/>
      <c r="O257" s="50"/>
      <c r="P257" s="50"/>
      <c r="T257" s="114"/>
      <c r="U257" s="114"/>
      <c r="V257" s="114"/>
      <c r="Y257" s="50"/>
      <c r="Z257" s="50"/>
      <c r="AA257" s="50"/>
      <c r="AB257" s="50"/>
      <c r="AC257" s="50"/>
      <c r="AD257" s="50"/>
      <c r="AE257" s="50"/>
      <c r="AF257" s="97"/>
      <c r="AG257" s="97"/>
      <c r="AH257" s="97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2"/>
      <c r="AV257" s="52"/>
      <c r="AW257" s="52"/>
      <c r="AX257" s="52"/>
      <c r="AY257" s="52"/>
      <c r="AZ257" s="52"/>
      <c r="BA257" s="52"/>
      <c r="BB257" s="52"/>
      <c r="BC257" s="52"/>
      <c r="BD257" s="97"/>
      <c r="BE257" s="97"/>
      <c r="BF257" s="97"/>
      <c r="BG257" s="52"/>
      <c r="BH257" s="52"/>
      <c r="BI257" s="52"/>
    </row>
    <row r="258" spans="1:61">
      <c r="D258" s="50"/>
      <c r="E258" s="50"/>
      <c r="F258" s="50"/>
      <c r="G258" s="48"/>
      <c r="H258" s="48"/>
      <c r="I258" s="48"/>
      <c r="J258" s="48"/>
      <c r="K258" s="48"/>
      <c r="L258" s="48"/>
      <c r="M258" s="48"/>
      <c r="N258" s="50"/>
      <c r="O258" s="50"/>
      <c r="P258" s="50"/>
      <c r="Q258" s="50"/>
      <c r="R258" s="50"/>
      <c r="S258" s="50"/>
      <c r="T258" s="97"/>
      <c r="U258" s="97"/>
      <c r="V258" s="97"/>
      <c r="W258" s="50"/>
      <c r="X258" s="50"/>
      <c r="Y258" s="50"/>
      <c r="Z258" s="50"/>
      <c r="AA258" s="50"/>
      <c r="AB258" s="50"/>
      <c r="AC258" s="50"/>
      <c r="AD258" s="50"/>
      <c r="AE258" s="50"/>
      <c r="AF258" s="97"/>
      <c r="AG258" s="97"/>
      <c r="AH258" s="97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2"/>
      <c r="AV258" s="52"/>
      <c r="AW258" s="52"/>
      <c r="AX258" s="52"/>
      <c r="AY258" s="52"/>
      <c r="AZ258" s="52"/>
      <c r="BA258" s="52"/>
      <c r="BB258" s="52"/>
      <c r="BC258" s="52"/>
      <c r="BD258" s="97"/>
      <c r="BE258" s="97"/>
      <c r="BF258" s="97"/>
      <c r="BG258" s="52"/>
      <c r="BH258" s="52"/>
      <c r="BI258" s="52"/>
    </row>
    <row r="259" spans="1:61" s="57" customFormat="1">
      <c r="A259" s="103"/>
      <c r="B259" s="109"/>
      <c r="C259" s="102"/>
      <c r="D259" s="55" t="s">
        <v>39</v>
      </c>
      <c r="E259" s="54"/>
      <c r="F259" s="50"/>
      <c r="G259" s="115" t="s">
        <v>40</v>
      </c>
      <c r="H259" s="115"/>
      <c r="I259" s="115"/>
      <c r="J259" s="115"/>
      <c r="K259" s="98"/>
      <c r="L259" s="98"/>
      <c r="M259" s="98"/>
      <c r="N259" s="56" t="str">
        <f>N$10</f>
        <v>Actuals</v>
      </c>
      <c r="O259" s="56" t="str">
        <f t="shared" ref="O259:BI259" si="489">O$10</f>
        <v>Actuals</v>
      </c>
      <c r="P259" s="56" t="str">
        <f t="shared" si="489"/>
        <v>Actuals</v>
      </c>
      <c r="Q259" s="56" t="str">
        <f t="shared" si="489"/>
        <v>Actuals</v>
      </c>
      <c r="R259" s="56" t="str">
        <f t="shared" si="489"/>
        <v>Actuals</v>
      </c>
      <c r="S259" s="56" t="str">
        <f t="shared" si="489"/>
        <v>Forecast</v>
      </c>
      <c r="T259" s="56" t="str">
        <f t="shared" si="489"/>
        <v>Forecast</v>
      </c>
      <c r="U259" s="56" t="str">
        <f t="shared" si="489"/>
        <v>Forecast</v>
      </c>
      <c r="V259" s="56" t="str">
        <f t="shared" si="489"/>
        <v>Forecast</v>
      </c>
      <c r="W259" s="56" t="str">
        <f t="shared" si="489"/>
        <v>Forecast</v>
      </c>
      <c r="X259" s="56" t="str">
        <f t="shared" si="489"/>
        <v>Forecast</v>
      </c>
      <c r="Y259" s="56" t="str">
        <f t="shared" si="489"/>
        <v>Forecast</v>
      </c>
      <c r="Z259" s="56" t="str">
        <f t="shared" si="489"/>
        <v>Forecast</v>
      </c>
      <c r="AA259" s="56" t="str">
        <f t="shared" si="489"/>
        <v>Forecast</v>
      </c>
      <c r="AB259" s="56" t="str">
        <f t="shared" si="489"/>
        <v>Forecast</v>
      </c>
      <c r="AC259" s="56" t="str">
        <f t="shared" si="489"/>
        <v>Forecast</v>
      </c>
      <c r="AD259" s="56" t="str">
        <f t="shared" si="489"/>
        <v>Forecast</v>
      </c>
      <c r="AE259" s="56" t="str">
        <f t="shared" si="489"/>
        <v>Forecast</v>
      </c>
      <c r="AF259" s="56" t="str">
        <f t="shared" si="489"/>
        <v>Forecast</v>
      </c>
      <c r="AG259" s="56" t="str">
        <f t="shared" si="489"/>
        <v>Forecast</v>
      </c>
      <c r="AH259" s="56" t="str">
        <f t="shared" si="489"/>
        <v>Forecast</v>
      </c>
      <c r="AI259" s="56" t="str">
        <f t="shared" si="489"/>
        <v>Forecast</v>
      </c>
      <c r="AJ259" s="56" t="str">
        <f t="shared" si="489"/>
        <v>Forecast</v>
      </c>
      <c r="AK259" s="56" t="str">
        <f t="shared" si="489"/>
        <v>Forecast</v>
      </c>
      <c r="AL259" s="56" t="str">
        <f t="shared" si="489"/>
        <v>Forecast</v>
      </c>
      <c r="AM259" s="56" t="str">
        <f t="shared" si="489"/>
        <v>Forecast</v>
      </c>
      <c r="AN259" s="56" t="str">
        <f t="shared" si="489"/>
        <v>Forecast</v>
      </c>
      <c r="AO259" s="56" t="str">
        <f t="shared" si="489"/>
        <v>Forecast</v>
      </c>
      <c r="AP259" s="56" t="str">
        <f t="shared" si="489"/>
        <v>Forecast</v>
      </c>
      <c r="AQ259" s="56" t="str">
        <f t="shared" si="489"/>
        <v>Forecast</v>
      </c>
      <c r="AR259" s="56" t="str">
        <f t="shared" si="489"/>
        <v>Forecast</v>
      </c>
      <c r="AS259" s="56" t="str">
        <f t="shared" si="489"/>
        <v>Forecast</v>
      </c>
      <c r="AT259" s="56" t="str">
        <f t="shared" si="489"/>
        <v>Forecast</v>
      </c>
      <c r="AU259" s="56" t="str">
        <f t="shared" si="489"/>
        <v>Forecast</v>
      </c>
      <c r="AV259" s="56" t="str">
        <f t="shared" si="489"/>
        <v>Forecast</v>
      </c>
      <c r="AW259" s="56" t="str">
        <f t="shared" si="489"/>
        <v>Forecast</v>
      </c>
      <c r="AX259" s="56" t="str">
        <f t="shared" si="489"/>
        <v>Forecast</v>
      </c>
      <c r="AY259" s="56" t="str">
        <f t="shared" si="489"/>
        <v>Forecast</v>
      </c>
      <c r="AZ259" s="56" t="str">
        <f t="shared" si="489"/>
        <v>Forecast</v>
      </c>
      <c r="BA259" s="56" t="str">
        <f t="shared" si="489"/>
        <v>Forecast</v>
      </c>
      <c r="BB259" s="56" t="str">
        <f t="shared" si="489"/>
        <v>Forecast</v>
      </c>
      <c r="BC259" s="56" t="str">
        <f t="shared" si="489"/>
        <v>Forecast</v>
      </c>
      <c r="BD259" s="56" t="str">
        <f t="shared" si="489"/>
        <v>Forecast</v>
      </c>
      <c r="BE259" s="56" t="str">
        <f t="shared" si="489"/>
        <v>Forecast</v>
      </c>
      <c r="BF259" s="56" t="str">
        <f t="shared" si="489"/>
        <v>Forecast</v>
      </c>
      <c r="BG259" s="56" t="str">
        <f t="shared" si="489"/>
        <v>Forecast</v>
      </c>
      <c r="BH259" s="56" t="str">
        <f t="shared" si="489"/>
        <v>Forecast</v>
      </c>
      <c r="BI259" s="56" t="str">
        <f t="shared" si="489"/>
        <v>Forecast</v>
      </c>
    </row>
    <row r="260" spans="1:61" s="62" customFormat="1">
      <c r="A260" s="110" t="s">
        <v>65</v>
      </c>
      <c r="B260" s="104" t="s">
        <v>43</v>
      </c>
      <c r="C260" s="105"/>
      <c r="D260" s="58" t="s">
        <v>44</v>
      </c>
      <c r="E260" s="59" t="s">
        <v>45</v>
      </c>
      <c r="F260" s="59" t="s">
        <v>46</v>
      </c>
      <c r="G260" s="60">
        <v>2021</v>
      </c>
      <c r="H260" s="60">
        <v>2022</v>
      </c>
      <c r="I260" s="60">
        <v>2023</v>
      </c>
      <c r="J260" s="60">
        <v>2024</v>
      </c>
      <c r="K260" s="60">
        <v>2025</v>
      </c>
      <c r="L260" s="60" t="s">
        <v>47</v>
      </c>
      <c r="M260" s="60"/>
      <c r="N260" s="61">
        <v>44317</v>
      </c>
      <c r="O260" s="61">
        <f>EOMONTH(N260,1)</f>
        <v>44377</v>
      </c>
      <c r="P260" s="61">
        <f t="shared" ref="P260:BI260" si="490">EOMONTH(O260,1)</f>
        <v>44408</v>
      </c>
      <c r="Q260" s="61">
        <f t="shared" si="490"/>
        <v>44439</v>
      </c>
      <c r="R260" s="61">
        <f t="shared" si="490"/>
        <v>44469</v>
      </c>
      <c r="S260" s="61">
        <f t="shared" si="490"/>
        <v>44500</v>
      </c>
      <c r="T260" s="61">
        <f t="shared" si="490"/>
        <v>44530</v>
      </c>
      <c r="U260" s="61">
        <f t="shared" si="490"/>
        <v>44561</v>
      </c>
      <c r="V260" s="61">
        <f t="shared" si="490"/>
        <v>44592</v>
      </c>
      <c r="W260" s="61">
        <f t="shared" si="490"/>
        <v>44620</v>
      </c>
      <c r="X260" s="61">
        <f t="shared" si="490"/>
        <v>44651</v>
      </c>
      <c r="Y260" s="61">
        <f t="shared" si="490"/>
        <v>44681</v>
      </c>
      <c r="Z260" s="61">
        <f t="shared" si="490"/>
        <v>44712</v>
      </c>
      <c r="AA260" s="61">
        <f t="shared" si="490"/>
        <v>44742</v>
      </c>
      <c r="AB260" s="61">
        <f t="shared" si="490"/>
        <v>44773</v>
      </c>
      <c r="AC260" s="61">
        <f t="shared" si="490"/>
        <v>44804</v>
      </c>
      <c r="AD260" s="61">
        <f t="shared" si="490"/>
        <v>44834</v>
      </c>
      <c r="AE260" s="61">
        <f t="shared" si="490"/>
        <v>44865</v>
      </c>
      <c r="AF260" s="61">
        <f t="shared" si="490"/>
        <v>44895</v>
      </c>
      <c r="AG260" s="61">
        <f t="shared" si="490"/>
        <v>44926</v>
      </c>
      <c r="AH260" s="61">
        <f t="shared" si="490"/>
        <v>44957</v>
      </c>
      <c r="AI260" s="61">
        <f t="shared" si="490"/>
        <v>44985</v>
      </c>
      <c r="AJ260" s="61">
        <f t="shared" si="490"/>
        <v>45016</v>
      </c>
      <c r="AK260" s="61">
        <f t="shared" si="490"/>
        <v>45046</v>
      </c>
      <c r="AL260" s="61">
        <f t="shared" si="490"/>
        <v>45077</v>
      </c>
      <c r="AM260" s="61">
        <f t="shared" si="490"/>
        <v>45107</v>
      </c>
      <c r="AN260" s="61">
        <f t="shared" si="490"/>
        <v>45138</v>
      </c>
      <c r="AO260" s="61">
        <f t="shared" si="490"/>
        <v>45169</v>
      </c>
      <c r="AP260" s="61">
        <f t="shared" si="490"/>
        <v>45199</v>
      </c>
      <c r="AQ260" s="61">
        <f t="shared" si="490"/>
        <v>45230</v>
      </c>
      <c r="AR260" s="61">
        <f t="shared" si="490"/>
        <v>45260</v>
      </c>
      <c r="AS260" s="61">
        <f t="shared" si="490"/>
        <v>45291</v>
      </c>
      <c r="AT260" s="61">
        <f t="shared" si="490"/>
        <v>45322</v>
      </c>
      <c r="AU260" s="61">
        <f t="shared" si="490"/>
        <v>45351</v>
      </c>
      <c r="AV260" s="61">
        <f t="shared" si="490"/>
        <v>45382</v>
      </c>
      <c r="AW260" s="61">
        <f t="shared" si="490"/>
        <v>45412</v>
      </c>
      <c r="AX260" s="61">
        <f t="shared" si="490"/>
        <v>45443</v>
      </c>
      <c r="AY260" s="61">
        <f t="shared" si="490"/>
        <v>45473</v>
      </c>
      <c r="AZ260" s="61">
        <f t="shared" si="490"/>
        <v>45504</v>
      </c>
      <c r="BA260" s="61">
        <f t="shared" si="490"/>
        <v>45535</v>
      </c>
      <c r="BB260" s="61">
        <f t="shared" si="490"/>
        <v>45565</v>
      </c>
      <c r="BC260" s="61">
        <f t="shared" si="490"/>
        <v>45596</v>
      </c>
      <c r="BD260" s="61">
        <f t="shared" si="490"/>
        <v>45626</v>
      </c>
      <c r="BE260" s="61">
        <f t="shared" si="490"/>
        <v>45657</v>
      </c>
      <c r="BF260" s="61">
        <f t="shared" si="490"/>
        <v>45688</v>
      </c>
      <c r="BG260" s="61">
        <f t="shared" si="490"/>
        <v>45716</v>
      </c>
      <c r="BH260" s="61">
        <f t="shared" si="490"/>
        <v>45747</v>
      </c>
      <c r="BI260" s="61">
        <f t="shared" si="490"/>
        <v>45777</v>
      </c>
    </row>
    <row r="261" spans="1:61">
      <c r="D261" s="63"/>
      <c r="E261" s="64"/>
      <c r="F261" s="64"/>
      <c r="G261" s="65"/>
      <c r="H261" s="65"/>
      <c r="I261" s="65"/>
      <c r="J261" s="65"/>
      <c r="K261" s="65"/>
      <c r="L261" s="65"/>
      <c r="M261" s="65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94" t="s">
        <v>66</v>
      </c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</row>
    <row r="262" spans="1:61">
      <c r="A262" s="100">
        <v>124500106</v>
      </c>
      <c r="B262" s="101">
        <v>4</v>
      </c>
      <c r="D262" s="67">
        <v>1</v>
      </c>
      <c r="E262" s="68" t="s">
        <v>14</v>
      </c>
      <c r="F262" s="68"/>
      <c r="G262" s="69">
        <f t="shared" ref="G262:K271" si="491">SUMIF($N$8:$BI$8,G$11,$N262:$BI262)</f>
        <v>0</v>
      </c>
      <c r="H262" s="69">
        <f t="shared" si="491"/>
        <v>5000</v>
      </c>
      <c r="I262" s="69">
        <f t="shared" si="491"/>
        <v>0</v>
      </c>
      <c r="J262" s="69">
        <f t="shared" si="491"/>
        <v>0</v>
      </c>
      <c r="K262" s="69">
        <f t="shared" si="491"/>
        <v>0</v>
      </c>
      <c r="L262" s="69">
        <f>SUM(G262:K262)</f>
        <v>5000</v>
      </c>
      <c r="M262" s="69"/>
      <c r="N262" s="70"/>
      <c r="O262" s="70"/>
      <c r="P262" s="70"/>
      <c r="Q262" s="70"/>
      <c r="R262" s="70"/>
      <c r="S262" s="70"/>
      <c r="T262" s="70"/>
      <c r="U262" s="70"/>
      <c r="V262" s="70"/>
      <c r="W262" s="70">
        <v>5000</v>
      </c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  <c r="AL262" s="70"/>
      <c r="AM262" s="70"/>
      <c r="AN262" s="70"/>
      <c r="AO262" s="70"/>
      <c r="AP262" s="70"/>
      <c r="AQ262" s="70"/>
      <c r="AR262" s="70"/>
      <c r="AS262" s="70"/>
      <c r="AT262" s="70"/>
      <c r="AU262" s="70"/>
      <c r="AV262" s="70"/>
      <c r="AW262" s="70"/>
      <c r="AX262" s="70"/>
      <c r="AY262" s="70"/>
      <c r="AZ262" s="70"/>
      <c r="BA262" s="70"/>
      <c r="BB262" s="70"/>
      <c r="BC262" s="70"/>
      <c r="BD262" s="70"/>
      <c r="BE262" s="70"/>
      <c r="BF262" s="70"/>
      <c r="BG262" s="70"/>
      <c r="BH262" s="70"/>
      <c r="BI262" s="70"/>
    </row>
    <row r="263" spans="1:61">
      <c r="A263" s="100">
        <v>124500106</v>
      </c>
      <c r="B263" s="106" t="s">
        <v>48</v>
      </c>
      <c r="C263" s="107"/>
      <c r="D263" s="67">
        <v>2</v>
      </c>
      <c r="E263" s="68" t="s">
        <v>15</v>
      </c>
      <c r="F263" s="68"/>
      <c r="G263" s="69">
        <f t="shared" si="491"/>
        <v>90516</v>
      </c>
      <c r="H263" s="69">
        <f t="shared" si="491"/>
        <v>30516</v>
      </c>
      <c r="I263" s="69">
        <f t="shared" si="491"/>
        <v>0</v>
      </c>
      <c r="J263" s="69">
        <f t="shared" si="491"/>
        <v>0</v>
      </c>
      <c r="K263" s="69">
        <f t="shared" si="491"/>
        <v>0</v>
      </c>
      <c r="L263" s="69">
        <f t="shared" ref="L263:L271" si="492">SUM(G263:K263)</f>
        <v>121032</v>
      </c>
      <c r="M263" s="69"/>
      <c r="N263" s="70"/>
      <c r="O263" s="70"/>
      <c r="P263" s="70"/>
      <c r="Q263" s="70"/>
      <c r="R263" s="70">
        <v>3744</v>
      </c>
      <c r="S263" s="70">
        <v>46494</v>
      </c>
      <c r="T263" s="70">
        <v>15278</v>
      </c>
      <c r="U263" s="70">
        <v>25000</v>
      </c>
      <c r="V263" s="70"/>
      <c r="W263" s="70"/>
      <c r="X263" s="70"/>
      <c r="Y263" s="70">
        <v>10516</v>
      </c>
      <c r="Z263" s="70">
        <v>5000</v>
      </c>
      <c r="AA263" s="70">
        <v>5000</v>
      </c>
      <c r="AB263" s="70">
        <v>5000</v>
      </c>
      <c r="AC263" s="70">
        <v>5000</v>
      </c>
      <c r="AD263" s="70"/>
      <c r="AE263" s="70"/>
      <c r="AF263" s="70"/>
      <c r="AG263" s="70"/>
      <c r="AH263" s="70"/>
      <c r="AI263" s="70"/>
      <c r="AJ263" s="70"/>
      <c r="AK263" s="70"/>
      <c r="AL263" s="70"/>
      <c r="AM263" s="70"/>
      <c r="AN263" s="70"/>
      <c r="AO263" s="70"/>
      <c r="AP263" s="70"/>
      <c r="AQ263" s="70"/>
      <c r="AR263" s="70"/>
      <c r="AS263" s="70"/>
      <c r="AT263" s="70"/>
      <c r="AU263" s="70"/>
      <c r="AV263" s="70"/>
      <c r="AW263" s="70"/>
      <c r="AX263" s="70"/>
      <c r="AY263" s="70"/>
      <c r="AZ263" s="70"/>
      <c r="BA263" s="70"/>
      <c r="BB263" s="70"/>
      <c r="BC263" s="70"/>
      <c r="BD263" s="70"/>
      <c r="BE263" s="70"/>
      <c r="BF263" s="70"/>
      <c r="BG263" s="70"/>
      <c r="BH263" s="70"/>
      <c r="BI263" s="70"/>
    </row>
    <row r="264" spans="1:61">
      <c r="A264" s="100">
        <v>124500106</v>
      </c>
      <c r="B264" s="101">
        <v>1</v>
      </c>
      <c r="D264" s="67">
        <v>3</v>
      </c>
      <c r="E264" s="68" t="s">
        <v>16</v>
      </c>
      <c r="F264" s="68"/>
      <c r="G264" s="69">
        <f t="shared" si="491"/>
        <v>0</v>
      </c>
      <c r="H264" s="69">
        <f t="shared" si="491"/>
        <v>3054596</v>
      </c>
      <c r="I264" s="69">
        <f t="shared" si="491"/>
        <v>7508148</v>
      </c>
      <c r="J264" s="69">
        <f t="shared" si="491"/>
        <v>0</v>
      </c>
      <c r="K264" s="69">
        <f t="shared" si="491"/>
        <v>0</v>
      </c>
      <c r="L264" s="69">
        <f t="shared" si="492"/>
        <v>10562744</v>
      </c>
      <c r="M264" s="69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>
        <v>734357</v>
      </c>
      <c r="Z264" s="70"/>
      <c r="AA264" s="70">
        <v>150000</v>
      </c>
      <c r="AB264" s="70"/>
      <c r="AC264" s="70">
        <v>801531</v>
      </c>
      <c r="AD264" s="70">
        <v>150000</v>
      </c>
      <c r="AE264" s="70"/>
      <c r="AF264" s="70"/>
      <c r="AG264" s="70">
        <v>1218708</v>
      </c>
      <c r="AH264" s="70">
        <v>500000</v>
      </c>
      <c r="AI264" s="70">
        <v>1568708</v>
      </c>
      <c r="AJ264" s="70">
        <v>920000</v>
      </c>
      <c r="AK264" s="70">
        <v>3370240</v>
      </c>
      <c r="AL264" s="70">
        <v>1000000</v>
      </c>
      <c r="AM264" s="70">
        <v>149200</v>
      </c>
      <c r="AN264" s="70"/>
      <c r="AO264" s="70"/>
      <c r="AP264" s="70"/>
      <c r="AQ264" s="70"/>
      <c r="AR264" s="70"/>
      <c r="AS264" s="70"/>
      <c r="AT264" s="70"/>
      <c r="AU264" s="70"/>
      <c r="AV264" s="70"/>
      <c r="AW264" s="70"/>
      <c r="AX264" s="70"/>
      <c r="AY264" s="70"/>
      <c r="AZ264" s="70"/>
      <c r="BA264" s="70"/>
      <c r="BB264" s="70"/>
      <c r="BC264" s="70"/>
      <c r="BD264" s="70"/>
      <c r="BE264" s="70"/>
      <c r="BF264" s="70"/>
      <c r="BG264" s="70"/>
      <c r="BH264" s="70"/>
      <c r="BI264" s="70"/>
    </row>
    <row r="265" spans="1:61">
      <c r="A265" s="100">
        <v>124500106</v>
      </c>
      <c r="B265" s="101" t="s">
        <v>49</v>
      </c>
      <c r="D265" s="67">
        <v>4</v>
      </c>
      <c r="E265" s="68" t="s">
        <v>17</v>
      </c>
      <c r="F265" s="68"/>
      <c r="G265" s="69">
        <f t="shared" si="491"/>
        <v>0</v>
      </c>
      <c r="H265" s="69">
        <f t="shared" si="491"/>
        <v>0</v>
      </c>
      <c r="I265" s="69">
        <f t="shared" si="491"/>
        <v>8155953</v>
      </c>
      <c r="J265" s="69">
        <f t="shared" si="491"/>
        <v>0</v>
      </c>
      <c r="K265" s="69">
        <f t="shared" si="491"/>
        <v>0</v>
      </c>
      <c r="L265" s="69">
        <f t="shared" si="492"/>
        <v>8155953</v>
      </c>
      <c r="M265" s="69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>
        <v>250000</v>
      </c>
      <c r="AL265" s="70">
        <v>1515000</v>
      </c>
      <c r="AM265" s="70">
        <v>1500000</v>
      </c>
      <c r="AN265" s="70">
        <v>1600000</v>
      </c>
      <c r="AO265" s="70">
        <v>1600000</v>
      </c>
      <c r="AP265" s="70">
        <v>1100000</v>
      </c>
      <c r="AQ265" s="70">
        <v>490953</v>
      </c>
      <c r="AR265" s="70">
        <v>100000</v>
      </c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0"/>
      <c r="BH265" s="70"/>
      <c r="BI265" s="70"/>
    </row>
    <row r="266" spans="1:61">
      <c r="A266" s="100">
        <v>124500106</v>
      </c>
      <c r="B266" s="101">
        <v>6.1</v>
      </c>
      <c r="D266" s="67">
        <v>5</v>
      </c>
      <c r="E266" s="68" t="s">
        <v>18</v>
      </c>
      <c r="F266" s="68"/>
      <c r="G266" s="69">
        <f t="shared" si="491"/>
        <v>0</v>
      </c>
      <c r="H266" s="69">
        <f t="shared" si="491"/>
        <v>0</v>
      </c>
      <c r="I266" s="69">
        <f t="shared" si="491"/>
        <v>1017819</v>
      </c>
      <c r="J266" s="69">
        <f t="shared" si="491"/>
        <v>36005</v>
      </c>
      <c r="K266" s="69">
        <f t="shared" si="491"/>
        <v>0</v>
      </c>
      <c r="L266" s="69">
        <f t="shared" si="492"/>
        <v>1053824</v>
      </c>
      <c r="M266" s="69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>
        <v>50000</v>
      </c>
      <c r="AL266" s="70">
        <v>170000</v>
      </c>
      <c r="AM266" s="70">
        <v>200000</v>
      </c>
      <c r="AN266" s="70">
        <v>200000</v>
      </c>
      <c r="AO266" s="70">
        <v>182819</v>
      </c>
      <c r="AP266" s="70">
        <v>150000</v>
      </c>
      <c r="AQ266" s="70">
        <v>50000</v>
      </c>
      <c r="AR266" s="70">
        <v>10000</v>
      </c>
      <c r="AS266" s="70">
        <v>5000</v>
      </c>
      <c r="AT266" s="70">
        <v>5000</v>
      </c>
      <c r="AU266" s="70">
        <v>5000</v>
      </c>
      <c r="AV266" s="70">
        <v>5000</v>
      </c>
      <c r="AW266" s="70">
        <v>5000</v>
      </c>
      <c r="AX266" s="70">
        <v>5000</v>
      </c>
      <c r="AY266" s="70">
        <v>5000</v>
      </c>
      <c r="AZ266" s="70">
        <v>6005</v>
      </c>
      <c r="BA266" s="70"/>
      <c r="BB266" s="70"/>
      <c r="BC266" s="70"/>
      <c r="BD266" s="70"/>
      <c r="BE266" s="70"/>
      <c r="BF266" s="70"/>
      <c r="BG266" s="70"/>
      <c r="BH266" s="70"/>
      <c r="BI266" s="70"/>
    </row>
    <row r="267" spans="1:61">
      <c r="A267" s="100">
        <v>124500106</v>
      </c>
      <c r="B267" s="101" t="s">
        <v>50</v>
      </c>
      <c r="D267" s="67">
        <v>6</v>
      </c>
      <c r="E267" s="68" t="s">
        <v>19</v>
      </c>
      <c r="F267" s="68"/>
      <c r="G267" s="69">
        <f t="shared" si="491"/>
        <v>65000</v>
      </c>
      <c r="H267" s="69">
        <f t="shared" si="491"/>
        <v>420000</v>
      </c>
      <c r="I267" s="69">
        <f t="shared" si="491"/>
        <v>25000</v>
      </c>
      <c r="J267" s="69">
        <f t="shared" si="491"/>
        <v>0</v>
      </c>
      <c r="K267" s="69">
        <f t="shared" si="491"/>
        <v>0</v>
      </c>
      <c r="L267" s="69">
        <f t="shared" si="492"/>
        <v>510000</v>
      </c>
      <c r="M267" s="69"/>
      <c r="N267" s="70"/>
      <c r="O267" s="70"/>
      <c r="P267" s="70"/>
      <c r="Q267" s="70"/>
      <c r="R267" s="70"/>
      <c r="S267" s="70">
        <v>29930</v>
      </c>
      <c r="T267" s="70">
        <v>20070</v>
      </c>
      <c r="U267" s="70">
        <v>15000</v>
      </c>
      <c r="V267" s="70">
        <v>15000</v>
      </c>
      <c r="W267" s="70">
        <v>50000</v>
      </c>
      <c r="X267" s="70">
        <v>55000</v>
      </c>
      <c r="Y267" s="70">
        <v>50000</v>
      </c>
      <c r="Z267" s="70">
        <v>50000</v>
      </c>
      <c r="AA267" s="70">
        <v>50000</v>
      </c>
      <c r="AB267" s="70">
        <v>50000</v>
      </c>
      <c r="AC267" s="70">
        <v>50000</v>
      </c>
      <c r="AD267" s="70">
        <v>50000</v>
      </c>
      <c r="AE267" s="70"/>
      <c r="AF267" s="70"/>
      <c r="AG267" s="70"/>
      <c r="AH267" s="70"/>
      <c r="AI267" s="70"/>
      <c r="AJ267" s="70"/>
      <c r="AK267" s="70"/>
      <c r="AL267" s="70">
        <v>25000</v>
      </c>
      <c r="AM267" s="70"/>
      <c r="AN267" s="70"/>
      <c r="AO267" s="70"/>
      <c r="AP267" s="70"/>
      <c r="AQ267" s="70"/>
      <c r="AR267" s="70"/>
      <c r="AS267" s="70"/>
      <c r="AT267" s="70"/>
      <c r="AU267" s="70"/>
      <c r="AV267" s="70"/>
      <c r="AW267" s="70"/>
      <c r="AX267" s="70"/>
      <c r="AY267" s="70"/>
      <c r="AZ267" s="70"/>
      <c r="BA267" s="70"/>
      <c r="BB267" s="70"/>
      <c r="BC267" s="70"/>
      <c r="BD267" s="70"/>
      <c r="BE267" s="70"/>
      <c r="BF267" s="70"/>
      <c r="BG267" s="70"/>
      <c r="BH267" s="70"/>
      <c r="BI267" s="70"/>
    </row>
    <row r="268" spans="1:61">
      <c r="A268" s="100">
        <v>124500106</v>
      </c>
      <c r="B268" s="101">
        <v>7</v>
      </c>
      <c r="D268" s="67">
        <v>7</v>
      </c>
      <c r="E268" s="68" t="s">
        <v>20</v>
      </c>
      <c r="F268" s="71"/>
      <c r="G268" s="69">
        <f t="shared" si="491"/>
        <v>0</v>
      </c>
      <c r="H268" s="69">
        <f t="shared" si="491"/>
        <v>200000</v>
      </c>
      <c r="I268" s="69">
        <f t="shared" si="491"/>
        <v>1200000</v>
      </c>
      <c r="J268" s="69">
        <f t="shared" si="491"/>
        <v>548752</v>
      </c>
      <c r="K268" s="69">
        <f t="shared" si="491"/>
        <v>0</v>
      </c>
      <c r="L268" s="69">
        <f t="shared" si="492"/>
        <v>1948752</v>
      </c>
      <c r="M268" s="69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>
        <v>50000</v>
      </c>
      <c r="AB268" s="70"/>
      <c r="AC268" s="70">
        <v>50000</v>
      </c>
      <c r="AD268" s="70"/>
      <c r="AE268" s="70">
        <v>50000</v>
      </c>
      <c r="AF268" s="70"/>
      <c r="AG268" s="70">
        <v>50000</v>
      </c>
      <c r="AH268" s="70"/>
      <c r="AI268" s="70"/>
      <c r="AJ268" s="70"/>
      <c r="AK268" s="70"/>
      <c r="AL268" s="70"/>
      <c r="AM268" s="70">
        <v>250000</v>
      </c>
      <c r="AN268" s="70">
        <v>250000</v>
      </c>
      <c r="AO268" s="70">
        <v>250000</v>
      </c>
      <c r="AP268" s="70">
        <v>250000</v>
      </c>
      <c r="AQ268" s="70">
        <v>100000</v>
      </c>
      <c r="AR268" s="70">
        <v>100000</v>
      </c>
      <c r="AS268" s="70"/>
      <c r="AT268" s="70">
        <v>100000</v>
      </c>
      <c r="AU268" s="70">
        <v>100000</v>
      </c>
      <c r="AV268" s="70">
        <v>100000</v>
      </c>
      <c r="AW268" s="70">
        <v>248752</v>
      </c>
      <c r="AX268" s="70"/>
      <c r="AY268" s="70"/>
      <c r="AZ268" s="70"/>
      <c r="BA268" s="70"/>
      <c r="BB268" s="70"/>
      <c r="BC268" s="70"/>
      <c r="BD268" s="70"/>
      <c r="BE268" s="70"/>
      <c r="BF268" s="70"/>
      <c r="BG268" s="70"/>
      <c r="BH268" s="70"/>
      <c r="BI268" s="70"/>
    </row>
    <row r="269" spans="1:61">
      <c r="A269" s="100">
        <v>124500106</v>
      </c>
      <c r="B269" s="101">
        <v>2.5</v>
      </c>
      <c r="D269" s="67">
        <v>8</v>
      </c>
      <c r="E269" s="68" t="s">
        <v>21</v>
      </c>
      <c r="F269" s="71"/>
      <c r="G269" s="69">
        <f t="shared" si="491"/>
        <v>0</v>
      </c>
      <c r="H269" s="69">
        <f t="shared" si="491"/>
        <v>0</v>
      </c>
      <c r="I269" s="69">
        <f t="shared" si="491"/>
        <v>0</v>
      </c>
      <c r="J269" s="69">
        <f t="shared" si="491"/>
        <v>0</v>
      </c>
      <c r="K269" s="69">
        <f t="shared" si="491"/>
        <v>0</v>
      </c>
      <c r="L269" s="69">
        <f t="shared" si="492"/>
        <v>0</v>
      </c>
      <c r="M269" s="69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  <c r="AK269" s="70"/>
      <c r="AL269" s="70"/>
      <c r="AM269" s="70"/>
      <c r="AN269" s="70"/>
      <c r="AO269" s="70"/>
      <c r="AP269" s="70"/>
      <c r="AQ269" s="70"/>
      <c r="AR269" s="70"/>
      <c r="AS269" s="70"/>
      <c r="AT269" s="70"/>
      <c r="AU269" s="70"/>
      <c r="AV269" s="70"/>
      <c r="AW269" s="70"/>
      <c r="AX269" s="70"/>
      <c r="AY269" s="70"/>
      <c r="AZ269" s="70"/>
      <c r="BA269" s="70"/>
      <c r="BB269" s="70"/>
      <c r="BC269" s="70"/>
      <c r="BD269" s="70"/>
      <c r="BE269" s="70"/>
      <c r="BF269" s="70"/>
      <c r="BG269" s="70"/>
      <c r="BH269" s="70"/>
      <c r="BI269" s="70"/>
    </row>
    <row r="270" spans="1:61">
      <c r="A270" s="100">
        <v>124500106</v>
      </c>
      <c r="B270" s="101">
        <v>9</v>
      </c>
      <c r="D270" s="67">
        <v>9</v>
      </c>
      <c r="E270" s="68" t="s">
        <v>22</v>
      </c>
      <c r="F270" s="68"/>
      <c r="G270" s="69">
        <f t="shared" si="491"/>
        <v>30823.271199999996</v>
      </c>
      <c r="H270" s="69">
        <f t="shared" si="491"/>
        <v>735344.19839999999</v>
      </c>
      <c r="I270" s="69">
        <f t="shared" si="491"/>
        <v>3549151.5440000002</v>
      </c>
      <c r="J270" s="69">
        <f t="shared" si="491"/>
        <v>115898.8374</v>
      </c>
      <c r="K270" s="69">
        <f t="shared" si="491"/>
        <v>0</v>
      </c>
      <c r="L270" s="69">
        <f t="shared" si="492"/>
        <v>4431217.8509999998</v>
      </c>
      <c r="M270" s="69"/>
      <c r="N270" s="70"/>
      <c r="O270" s="70"/>
      <c r="P270" s="70"/>
      <c r="Q270" s="70"/>
      <c r="R270" s="70">
        <f t="shared" ref="R270:AZ270" si="493">SUM(R262:R269)*0.1982</f>
        <v>742.06079999999997</v>
      </c>
      <c r="S270" s="70">
        <f t="shared" si="493"/>
        <v>15147.236799999999</v>
      </c>
      <c r="T270" s="70">
        <f t="shared" si="493"/>
        <v>7005.9735999999994</v>
      </c>
      <c r="U270" s="70">
        <f t="shared" si="493"/>
        <v>7927.9999999999991</v>
      </c>
      <c r="V270" s="70">
        <f t="shared" si="493"/>
        <v>2973</v>
      </c>
      <c r="W270" s="70">
        <f t="shared" si="493"/>
        <v>10901</v>
      </c>
      <c r="X270" s="70">
        <f t="shared" si="493"/>
        <v>10901</v>
      </c>
      <c r="Y270" s="70">
        <f t="shared" si="493"/>
        <v>157543.82859999998</v>
      </c>
      <c r="Z270" s="70">
        <f t="shared" si="493"/>
        <v>10901</v>
      </c>
      <c r="AA270" s="70">
        <f t="shared" si="493"/>
        <v>50541</v>
      </c>
      <c r="AB270" s="70">
        <f t="shared" si="493"/>
        <v>10901</v>
      </c>
      <c r="AC270" s="70">
        <f t="shared" si="493"/>
        <v>179674.4442</v>
      </c>
      <c r="AD270" s="70">
        <f t="shared" si="493"/>
        <v>39640</v>
      </c>
      <c r="AE270" s="70">
        <f t="shared" si="493"/>
        <v>9910</v>
      </c>
      <c r="AF270" s="70">
        <f t="shared" si="493"/>
        <v>0</v>
      </c>
      <c r="AG270" s="70">
        <f t="shared" si="493"/>
        <v>251457.92559999999</v>
      </c>
      <c r="AH270" s="70">
        <f t="shared" si="493"/>
        <v>99100</v>
      </c>
      <c r="AI270" s="70">
        <f t="shared" si="493"/>
        <v>310917.92559999996</v>
      </c>
      <c r="AJ270" s="70">
        <f t="shared" si="493"/>
        <v>182344</v>
      </c>
      <c r="AK270" s="70">
        <f t="shared" si="493"/>
        <v>727441.56799999997</v>
      </c>
      <c r="AL270" s="70">
        <f t="shared" si="493"/>
        <v>537122</v>
      </c>
      <c r="AM270" s="70">
        <f t="shared" si="493"/>
        <v>416061.44</v>
      </c>
      <c r="AN270" s="70">
        <f t="shared" si="493"/>
        <v>406310</v>
      </c>
      <c r="AO270" s="70">
        <f t="shared" si="493"/>
        <v>402904.72579999996</v>
      </c>
      <c r="AP270" s="70">
        <f t="shared" si="493"/>
        <v>297300</v>
      </c>
      <c r="AQ270" s="70">
        <f t="shared" si="493"/>
        <v>127036.88459999999</v>
      </c>
      <c r="AR270" s="70">
        <f t="shared" si="493"/>
        <v>41622</v>
      </c>
      <c r="AS270" s="70">
        <f t="shared" si="493"/>
        <v>990.99999999999989</v>
      </c>
      <c r="AT270" s="70">
        <f t="shared" si="493"/>
        <v>20811</v>
      </c>
      <c r="AU270" s="70">
        <f t="shared" si="493"/>
        <v>20811</v>
      </c>
      <c r="AV270" s="70">
        <f t="shared" si="493"/>
        <v>20811</v>
      </c>
      <c r="AW270" s="70">
        <f t="shared" si="493"/>
        <v>50293.646399999998</v>
      </c>
      <c r="AX270" s="70">
        <f t="shared" si="493"/>
        <v>990.99999999999989</v>
      </c>
      <c r="AY270" s="70">
        <f t="shared" si="493"/>
        <v>990.99999999999989</v>
      </c>
      <c r="AZ270" s="70">
        <f t="shared" si="493"/>
        <v>1190.191</v>
      </c>
      <c r="BA270" s="70"/>
      <c r="BB270" s="70"/>
      <c r="BC270" s="70"/>
      <c r="BD270" s="70"/>
      <c r="BE270" s="70"/>
      <c r="BF270" s="70"/>
      <c r="BG270" s="70"/>
      <c r="BH270" s="70"/>
      <c r="BI270" s="70"/>
    </row>
    <row r="271" spans="1:61">
      <c r="A271" s="100">
        <v>124500106</v>
      </c>
      <c r="B271" s="101">
        <v>10</v>
      </c>
      <c r="D271" s="67">
        <v>10</v>
      </c>
      <c r="E271" s="68" t="s">
        <v>23</v>
      </c>
      <c r="F271" s="68"/>
      <c r="G271" s="69">
        <f t="shared" si="491"/>
        <v>125.00259442999999</v>
      </c>
      <c r="H271" s="69">
        <f t="shared" si="491"/>
        <v>2982.1601997599996</v>
      </c>
      <c r="I271" s="69">
        <f t="shared" si="491"/>
        <v>14220.632606599998</v>
      </c>
      <c r="J271" s="69">
        <f t="shared" si="491"/>
        <v>0</v>
      </c>
      <c r="K271" s="69">
        <f t="shared" si="491"/>
        <v>0</v>
      </c>
      <c r="L271" s="69">
        <f t="shared" si="492"/>
        <v>17327.795400789997</v>
      </c>
      <c r="M271" s="69"/>
      <c r="N271" s="70"/>
      <c r="O271" s="70"/>
      <c r="P271" s="70"/>
      <c r="Q271" s="70"/>
      <c r="R271" s="70">
        <f t="shared" ref="R271" si="494">SUM(R262:R270)*0.35*0.023/12</f>
        <v>3.0093991199999999</v>
      </c>
      <c r="S271" s="70">
        <f t="shared" ref="S271" si="495">SUM(S262:S270)*0.35*0.023/12</f>
        <v>61.429038019999986</v>
      </c>
      <c r="T271" s="70">
        <f t="shared" ref="T271" si="496">SUM(T262:T270)*0.35*0.023/12</f>
        <v>28.412457289999995</v>
      </c>
      <c r="U271" s="70">
        <f t="shared" ref="U271" si="497">SUM(U262:U270)*0.35*0.023/12</f>
        <v>32.151699999999998</v>
      </c>
      <c r="V271" s="70">
        <f t="shared" ref="V271" si="498">SUM(V262:V270)*0.35*0.023/12</f>
        <v>12.056887499999997</v>
      </c>
      <c r="W271" s="70">
        <f t="shared" ref="W271" si="499">SUM(W262:W270)*0.35*0.023/12</f>
        <v>44.208587499999993</v>
      </c>
      <c r="X271" s="70">
        <f t="shared" ref="X271" si="500">SUM(X262:X270)*0.35*0.023/12</f>
        <v>44.208587499999993</v>
      </c>
      <c r="Y271" s="70">
        <f t="shared" ref="Y271" si="501">SUM(Y262:Y270)*0.35*0.023/12</f>
        <v>638.91295585249998</v>
      </c>
      <c r="Z271" s="70">
        <f t="shared" ref="Z271" si="502">SUM(Z262:Z270)*0.35*0.023/12</f>
        <v>44.208587499999993</v>
      </c>
      <c r="AA271" s="70">
        <f t="shared" ref="AA271" si="503">SUM(AA262:AA270)*0.35*0.023/12</f>
        <v>204.96708749999996</v>
      </c>
      <c r="AB271" s="70">
        <f t="shared" ref="AB271" si="504">SUM(AB262:AB270)*0.35*0.023/12</f>
        <v>44.208587499999993</v>
      </c>
      <c r="AC271" s="70">
        <f t="shared" ref="AC271" si="505">SUM(AC262:AC270)*0.35*0.023/12</f>
        <v>728.66281881750001</v>
      </c>
      <c r="AD271" s="70">
        <f t="shared" ref="AD271" si="506">SUM(AD262:AD270)*0.35*0.023/12</f>
        <v>160.7585</v>
      </c>
      <c r="AE271" s="70">
        <f t="shared" ref="AE271" si="507">SUM(AE262:AE270)*0.35*0.023/12</f>
        <v>40.189624999999999</v>
      </c>
      <c r="AF271" s="70">
        <f t="shared" ref="AF271" si="508">SUM(AF262:AF270)*0.35*0.023/12</f>
        <v>0</v>
      </c>
      <c r="AG271" s="70">
        <f t="shared" ref="AG271" si="509">SUM(AG262:AG270)*0.35*0.023/12</f>
        <v>1019.7779750899999</v>
      </c>
      <c r="AH271" s="70">
        <f t="shared" ref="AH271" si="510">SUM(AH262:AH270)*0.35*0.023/12</f>
        <v>401.89625000000001</v>
      </c>
      <c r="AI271" s="70">
        <f t="shared" ref="AI271" si="511">SUM(AI262:AI270)*0.35*0.023/12</f>
        <v>1260.91572509</v>
      </c>
      <c r="AJ271" s="70">
        <f t="shared" ref="AJ271" si="512">SUM(AJ262:AJ270)*0.35*0.023/12</f>
        <v>739.48909999999989</v>
      </c>
      <c r="AK271" s="70">
        <f t="shared" ref="AK271" si="513">SUM(AK262:AK270)*0.35*0.023/12</f>
        <v>2950.1113851999999</v>
      </c>
      <c r="AL271" s="70">
        <f t="shared" ref="AL271" si="514">SUM(AL262:AL270)*0.35*0.023/12</f>
        <v>2178.2776749999998</v>
      </c>
      <c r="AM271" s="70">
        <f t="shared" ref="AM271" si="515">SUM(AM262:AM270)*0.35*0.023/12</f>
        <v>1687.321216</v>
      </c>
      <c r="AN271" s="70">
        <f t="shared" ref="AN271" si="516">SUM(AN262:AN270)*0.35*0.023/12</f>
        <v>1647.774625</v>
      </c>
      <c r="AO271" s="70">
        <f t="shared" ref="AO271" si="517">SUM(AO262:AO270)*0.35*0.023/12</f>
        <v>1633.9646660574999</v>
      </c>
      <c r="AP271" s="70">
        <f t="shared" ref="AP271" si="518">SUM(AP262:AP270)*0.35*0.023/12</f>
        <v>1205.68875</v>
      </c>
      <c r="AQ271" s="70">
        <f t="shared" ref="AQ271" si="519">SUM(AQ262:AQ270)*0.35*0.023/12</f>
        <v>515.19321425249984</v>
      </c>
      <c r="AR271" s="70"/>
      <c r="AS271" s="70"/>
      <c r="AT271" s="70"/>
      <c r="AU271" s="70"/>
      <c r="AV271" s="70"/>
      <c r="AW271" s="70"/>
      <c r="AX271" s="70"/>
      <c r="AY271" s="70"/>
      <c r="AZ271" s="70"/>
      <c r="BA271" s="70"/>
      <c r="BB271" s="70"/>
      <c r="BC271" s="70"/>
      <c r="BD271" s="70"/>
      <c r="BE271" s="70"/>
      <c r="BF271" s="70"/>
      <c r="BG271" s="70"/>
      <c r="BH271" s="70"/>
      <c r="BI271" s="70"/>
    </row>
    <row r="272" spans="1:61">
      <c r="D272" s="67"/>
      <c r="E272" s="68"/>
      <c r="F272" s="68"/>
      <c r="G272" s="69"/>
      <c r="H272" s="69"/>
      <c r="I272" s="69"/>
      <c r="J272" s="69"/>
      <c r="K272" s="69"/>
      <c r="L272" s="69"/>
      <c r="M272" s="69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  <c r="AK272" s="70"/>
      <c r="AL272" s="70"/>
      <c r="AM272" s="70"/>
      <c r="AN272" s="70"/>
      <c r="AO272" s="70"/>
      <c r="AP272" s="70"/>
      <c r="AQ272" s="70"/>
      <c r="AR272" s="70"/>
      <c r="AS272" s="70"/>
      <c r="AT272" s="70"/>
      <c r="AU272" s="70"/>
      <c r="AV272" s="70"/>
      <c r="AW272" s="70"/>
      <c r="AX272" s="70"/>
      <c r="AY272" s="70"/>
      <c r="AZ272" s="70"/>
      <c r="BA272" s="70"/>
      <c r="BB272" s="70"/>
      <c r="BC272" s="70"/>
      <c r="BD272" s="70"/>
      <c r="BE272" s="70"/>
      <c r="BF272" s="70"/>
      <c r="BG272" s="70"/>
      <c r="BH272" s="70"/>
      <c r="BI272" s="70"/>
    </row>
    <row r="273" spans="1:69" s="57" customFormat="1">
      <c r="A273" s="100"/>
      <c r="B273" s="109"/>
      <c r="C273" s="102"/>
      <c r="D273" s="72">
        <v>11</v>
      </c>
      <c r="E273" s="73" t="s">
        <v>51</v>
      </c>
      <c r="F273" s="72"/>
      <c r="G273" s="74">
        <f t="shared" ref="G273:AN273" si="520">SUM(G262:G271)</f>
        <v>186464.27379442999</v>
      </c>
      <c r="H273" s="74">
        <f t="shared" si="520"/>
        <v>4448438.3585997606</v>
      </c>
      <c r="I273" s="74">
        <f t="shared" si="520"/>
        <v>21470292.176606599</v>
      </c>
      <c r="J273" s="74">
        <f t="shared" si="520"/>
        <v>700655.83739999996</v>
      </c>
      <c r="K273" s="74">
        <f t="shared" ref="K273" si="521">SUM(K262:K271)</f>
        <v>0</v>
      </c>
      <c r="L273" s="74"/>
      <c r="M273" s="74"/>
      <c r="N273" s="74">
        <f t="shared" si="520"/>
        <v>0</v>
      </c>
      <c r="O273" s="74">
        <f t="shared" si="520"/>
        <v>0</v>
      </c>
      <c r="P273" s="74">
        <f t="shared" si="520"/>
        <v>0</v>
      </c>
      <c r="Q273" s="74">
        <f t="shared" si="520"/>
        <v>0</v>
      </c>
      <c r="R273" s="74">
        <f t="shared" si="520"/>
        <v>4489.0701991200003</v>
      </c>
      <c r="S273" s="74">
        <f t="shared" si="520"/>
        <v>91632.665838019995</v>
      </c>
      <c r="T273" s="74">
        <f t="shared" si="520"/>
        <v>42382.386057289994</v>
      </c>
      <c r="U273" s="74">
        <f t="shared" si="520"/>
        <v>47960.151700000002</v>
      </c>
      <c r="V273" s="74">
        <f t="shared" si="520"/>
        <v>17985.056887499999</v>
      </c>
      <c r="W273" s="74">
        <f t="shared" si="520"/>
        <v>65945.208587500005</v>
      </c>
      <c r="X273" s="74">
        <f t="shared" si="520"/>
        <v>65945.208587500005</v>
      </c>
      <c r="Y273" s="74">
        <f t="shared" si="520"/>
        <v>953055.74155585247</v>
      </c>
      <c r="Z273" s="74">
        <f t="shared" si="520"/>
        <v>65945.208587500005</v>
      </c>
      <c r="AA273" s="74">
        <f t="shared" si="520"/>
        <v>305745.96708749997</v>
      </c>
      <c r="AB273" s="74">
        <f t="shared" si="520"/>
        <v>65945.208587500005</v>
      </c>
      <c r="AC273" s="74">
        <f t="shared" si="520"/>
        <v>1086934.1070188174</v>
      </c>
      <c r="AD273" s="74">
        <f t="shared" si="520"/>
        <v>239800.7585</v>
      </c>
      <c r="AE273" s="74">
        <f t="shared" si="520"/>
        <v>59950.189624999999</v>
      </c>
      <c r="AF273" s="74">
        <f t="shared" si="520"/>
        <v>0</v>
      </c>
      <c r="AG273" s="74">
        <f t="shared" si="520"/>
        <v>1521185.70357509</v>
      </c>
      <c r="AH273" s="74">
        <f t="shared" si="520"/>
        <v>599501.89624999999</v>
      </c>
      <c r="AI273" s="74">
        <f t="shared" si="520"/>
        <v>1880886.84132509</v>
      </c>
      <c r="AJ273" s="74">
        <f t="shared" si="520"/>
        <v>1103083.4890999999</v>
      </c>
      <c r="AK273" s="74">
        <f t="shared" si="520"/>
        <v>4400631.6793852001</v>
      </c>
      <c r="AL273" s="74">
        <f t="shared" si="520"/>
        <v>3249300.277675</v>
      </c>
      <c r="AM273" s="74">
        <f t="shared" si="520"/>
        <v>2516948.7612159997</v>
      </c>
      <c r="AN273" s="74">
        <f t="shared" si="520"/>
        <v>2457957.7746250001</v>
      </c>
      <c r="AO273" s="74">
        <f t="shared" ref="AO273:BI273" si="522">SUM(AO262:AO271)</f>
        <v>2437357.6904660575</v>
      </c>
      <c r="AP273" s="74">
        <f t="shared" si="522"/>
        <v>1798505.68875</v>
      </c>
      <c r="AQ273" s="74">
        <f t="shared" si="522"/>
        <v>768505.07781425247</v>
      </c>
      <c r="AR273" s="74">
        <f t="shared" si="522"/>
        <v>251622</v>
      </c>
      <c r="AS273" s="74">
        <f t="shared" si="522"/>
        <v>5991</v>
      </c>
      <c r="AT273" s="74">
        <f t="shared" si="522"/>
        <v>125811</v>
      </c>
      <c r="AU273" s="74">
        <f t="shared" si="522"/>
        <v>125811</v>
      </c>
      <c r="AV273" s="74">
        <f t="shared" si="522"/>
        <v>125811</v>
      </c>
      <c r="AW273" s="74">
        <f t="shared" si="522"/>
        <v>304045.64639999997</v>
      </c>
      <c r="AX273" s="74">
        <f t="shared" si="522"/>
        <v>5991</v>
      </c>
      <c r="AY273" s="74">
        <f t="shared" si="522"/>
        <v>5991</v>
      </c>
      <c r="AZ273" s="74">
        <f t="shared" si="522"/>
        <v>7195.1909999999998</v>
      </c>
      <c r="BA273" s="74">
        <f t="shared" si="522"/>
        <v>0</v>
      </c>
      <c r="BB273" s="74">
        <f t="shared" si="522"/>
        <v>0</v>
      </c>
      <c r="BC273" s="74">
        <f t="shared" si="522"/>
        <v>0</v>
      </c>
      <c r="BD273" s="74">
        <f t="shared" si="522"/>
        <v>0</v>
      </c>
      <c r="BE273" s="74">
        <f t="shared" si="522"/>
        <v>0</v>
      </c>
      <c r="BF273" s="74">
        <f t="shared" si="522"/>
        <v>0</v>
      </c>
      <c r="BG273" s="74">
        <f t="shared" si="522"/>
        <v>0</v>
      </c>
      <c r="BH273" s="74">
        <f t="shared" si="522"/>
        <v>0</v>
      </c>
      <c r="BI273" s="74">
        <f t="shared" si="522"/>
        <v>0</v>
      </c>
    </row>
    <row r="274" spans="1:69">
      <c r="D274" s="71">
        <v>12</v>
      </c>
      <c r="E274" s="68" t="s">
        <v>52</v>
      </c>
      <c r="F274" s="71"/>
      <c r="G274" s="69">
        <f>+G273</f>
        <v>186464.27379442999</v>
      </c>
      <c r="H274" s="69">
        <f>H273+G274</f>
        <v>4634902.6323941909</v>
      </c>
      <c r="I274" s="69">
        <f>I273+H274</f>
        <v>26105194.80900079</v>
      </c>
      <c r="J274" s="69">
        <f>J273+I274</f>
        <v>26805850.646400791</v>
      </c>
      <c r="K274" s="69">
        <f>K273+J274</f>
        <v>26805850.646400791</v>
      </c>
      <c r="L274" s="69">
        <f>L273+K274</f>
        <v>26805850.646400791</v>
      </c>
      <c r="M274" s="69"/>
      <c r="N274" s="70">
        <f>N273</f>
        <v>0</v>
      </c>
      <c r="O274" s="70">
        <f>O273+N274</f>
        <v>0</v>
      </c>
      <c r="P274" s="70">
        <f t="shared" ref="P274:R274" si="523">P273+O274</f>
        <v>0</v>
      </c>
      <c r="Q274" s="70">
        <f t="shared" si="523"/>
        <v>0</v>
      </c>
      <c r="R274" s="70">
        <f t="shared" si="523"/>
        <v>4489.0701991200003</v>
      </c>
      <c r="S274" s="70">
        <f>S273+R274</f>
        <v>96121.736037139999</v>
      </c>
      <c r="T274" s="70">
        <f t="shared" ref="T274:BI274" si="524">T273+S274</f>
        <v>138504.12209443</v>
      </c>
      <c r="U274" s="70">
        <f t="shared" si="524"/>
        <v>186464.27379443002</v>
      </c>
      <c r="V274" s="70">
        <f t="shared" si="524"/>
        <v>204449.33068193001</v>
      </c>
      <c r="W274" s="70">
        <f t="shared" si="524"/>
        <v>270394.53926942998</v>
      </c>
      <c r="X274" s="70">
        <f t="shared" si="524"/>
        <v>336339.74785693001</v>
      </c>
      <c r="Y274" s="70">
        <f t="shared" si="524"/>
        <v>1289395.4894127825</v>
      </c>
      <c r="Z274" s="70">
        <f t="shared" si="524"/>
        <v>1355340.6980002825</v>
      </c>
      <c r="AA274" s="70">
        <f t="shared" si="524"/>
        <v>1661086.6650877825</v>
      </c>
      <c r="AB274" s="70">
        <f t="shared" si="524"/>
        <v>1727031.8736752826</v>
      </c>
      <c r="AC274" s="70">
        <f t="shared" si="524"/>
        <v>2813965.9806941003</v>
      </c>
      <c r="AD274" s="70">
        <f t="shared" si="524"/>
        <v>3053766.7391941003</v>
      </c>
      <c r="AE274" s="70">
        <f t="shared" si="524"/>
        <v>3113716.9288191004</v>
      </c>
      <c r="AF274" s="70">
        <f t="shared" si="524"/>
        <v>3113716.9288191004</v>
      </c>
      <c r="AG274" s="70">
        <f t="shared" si="524"/>
        <v>4634902.6323941909</v>
      </c>
      <c r="AH274" s="70">
        <f t="shared" si="524"/>
        <v>5234404.5286441911</v>
      </c>
      <c r="AI274" s="70">
        <f t="shared" si="524"/>
        <v>7115291.3699692814</v>
      </c>
      <c r="AJ274" s="70">
        <f t="shared" si="524"/>
        <v>8218374.8590692813</v>
      </c>
      <c r="AK274" s="70">
        <f t="shared" si="524"/>
        <v>12619006.53845448</v>
      </c>
      <c r="AL274" s="70">
        <f t="shared" si="524"/>
        <v>15868306.81612948</v>
      </c>
      <c r="AM274" s="70">
        <f t="shared" si="524"/>
        <v>18385255.577345479</v>
      </c>
      <c r="AN274" s="70">
        <f t="shared" si="524"/>
        <v>20843213.351970479</v>
      </c>
      <c r="AO274" s="70">
        <f t="shared" si="524"/>
        <v>23280571.042436536</v>
      </c>
      <c r="AP274" s="70">
        <f t="shared" si="524"/>
        <v>25079076.731186535</v>
      </c>
      <c r="AQ274" s="70">
        <f t="shared" si="524"/>
        <v>25847581.809000786</v>
      </c>
      <c r="AR274" s="70">
        <f t="shared" si="524"/>
        <v>26099203.809000786</v>
      </c>
      <c r="AS274" s="70">
        <f t="shared" si="524"/>
        <v>26105194.809000786</v>
      </c>
      <c r="AT274" s="70">
        <f t="shared" si="524"/>
        <v>26231005.809000786</v>
      </c>
      <c r="AU274" s="70">
        <f t="shared" si="524"/>
        <v>26356816.809000786</v>
      </c>
      <c r="AV274" s="70">
        <f t="shared" si="524"/>
        <v>26482627.809000786</v>
      </c>
      <c r="AW274" s="70">
        <f t="shared" si="524"/>
        <v>26786673.455400787</v>
      </c>
      <c r="AX274" s="70">
        <f t="shared" si="524"/>
        <v>26792664.455400787</v>
      </c>
      <c r="AY274" s="70">
        <f t="shared" si="524"/>
        <v>26798655.455400787</v>
      </c>
      <c r="AZ274" s="70">
        <f t="shared" si="524"/>
        <v>26805850.646400787</v>
      </c>
      <c r="BA274" s="70">
        <f t="shared" si="524"/>
        <v>26805850.646400787</v>
      </c>
      <c r="BB274" s="70">
        <f t="shared" si="524"/>
        <v>26805850.646400787</v>
      </c>
      <c r="BC274" s="70">
        <f t="shared" si="524"/>
        <v>26805850.646400787</v>
      </c>
      <c r="BD274" s="70">
        <f t="shared" si="524"/>
        <v>26805850.646400787</v>
      </c>
      <c r="BE274" s="70">
        <f t="shared" si="524"/>
        <v>26805850.646400787</v>
      </c>
      <c r="BF274" s="70">
        <f t="shared" si="524"/>
        <v>26805850.646400787</v>
      </c>
      <c r="BG274" s="70">
        <f t="shared" si="524"/>
        <v>26805850.646400787</v>
      </c>
      <c r="BH274" s="70">
        <f t="shared" si="524"/>
        <v>26805850.646400787</v>
      </c>
      <c r="BI274" s="70">
        <f t="shared" si="524"/>
        <v>26805850.646400787</v>
      </c>
    </row>
    <row r="275" spans="1:69">
      <c r="D275" s="71"/>
      <c r="E275" s="68"/>
      <c r="F275" s="71"/>
      <c r="G275" s="69"/>
      <c r="H275" s="69"/>
      <c r="I275" s="69"/>
      <c r="J275" s="69"/>
      <c r="K275" s="69"/>
      <c r="L275" s="69"/>
      <c r="M275" s="69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  <c r="AK275" s="70"/>
      <c r="AL275" s="70"/>
      <c r="AM275" s="70"/>
      <c r="AN275" s="70"/>
      <c r="AO275" s="70"/>
      <c r="AP275" s="70"/>
      <c r="AQ275" s="70"/>
      <c r="AR275" s="70"/>
      <c r="AS275" s="70"/>
      <c r="AT275" s="70"/>
      <c r="AU275" s="70"/>
      <c r="AV275" s="70"/>
      <c r="AW275" s="70"/>
      <c r="AX275" s="70"/>
      <c r="AY275" s="70"/>
      <c r="AZ275" s="70"/>
      <c r="BA275" s="70"/>
      <c r="BB275" s="70"/>
      <c r="BC275" s="70"/>
      <c r="BD275" s="70"/>
      <c r="BE275" s="70"/>
      <c r="BF275" s="70"/>
      <c r="BG275" s="70"/>
      <c r="BH275" s="70"/>
      <c r="BI275" s="70"/>
    </row>
    <row r="276" spans="1:69">
      <c r="B276" s="100"/>
      <c r="D276" s="71">
        <v>13</v>
      </c>
      <c r="E276" s="68" t="s">
        <v>53</v>
      </c>
      <c r="F276" s="71"/>
      <c r="G276" s="69"/>
      <c r="H276" s="69"/>
      <c r="I276" s="69"/>
      <c r="J276" s="69"/>
      <c r="K276" s="69"/>
      <c r="L276" s="69"/>
      <c r="M276" s="69"/>
      <c r="N276" s="92">
        <f>N273*0.5+M274+M282</f>
        <v>0</v>
      </c>
      <c r="O276" s="92">
        <f>O273*0.5+N274+N282</f>
        <v>0</v>
      </c>
      <c r="P276" s="92">
        <f t="shared" ref="P276:AQ276" si="525">P273*0.5+O274+O282</f>
        <v>0</v>
      </c>
      <c r="Q276" s="92">
        <f t="shared" si="525"/>
        <v>0</v>
      </c>
      <c r="R276" s="92">
        <f t="shared" si="525"/>
        <v>2244.5350995600002</v>
      </c>
      <c r="S276" s="92">
        <f t="shared" si="525"/>
        <v>50318.540567864329</v>
      </c>
      <c r="T276" s="92">
        <f t="shared" si="525"/>
        <v>117620.58509869722</v>
      </c>
      <c r="U276" s="92">
        <f t="shared" si="525"/>
        <v>163480.29699824227</v>
      </c>
      <c r="V276" s="92">
        <f t="shared" si="525"/>
        <v>197409.76500278467</v>
      </c>
      <c r="W276" s="92">
        <f t="shared" si="525"/>
        <v>240530.35343589823</v>
      </c>
      <c r="X276" s="92">
        <f t="shared" si="525"/>
        <v>307883.40609251772</v>
      </c>
      <c r="Y276" s="92">
        <f t="shared" si="525"/>
        <v>819185.94822581823</v>
      </c>
      <c r="Z276" s="92">
        <f t="shared" si="525"/>
        <v>1333481.1864624815</v>
      </c>
      <c r="AA276" s="92">
        <f t="shared" si="525"/>
        <v>1527131.7500663518</v>
      </c>
      <c r="AB276" s="92">
        <f t="shared" si="525"/>
        <v>1721915.7664488712</v>
      </c>
      <c r="AC276" s="92">
        <f t="shared" si="525"/>
        <v>2308433.9397686361</v>
      </c>
      <c r="AD276" s="92">
        <f t="shared" si="525"/>
        <v>2985312.8274634974</v>
      </c>
      <c r="AE276" s="92">
        <f t="shared" si="525"/>
        <v>3152661.5846213503</v>
      </c>
      <c r="AF276" s="92">
        <f t="shared" si="525"/>
        <v>3201089.4686575318</v>
      </c>
      <c r="AG276" s="92">
        <f t="shared" si="525"/>
        <v>3980418.5620827521</v>
      </c>
      <c r="AH276" s="92">
        <f t="shared" si="525"/>
        <v>5064060.0813275687</v>
      </c>
      <c r="AI276" s="92">
        <f t="shared" si="525"/>
        <v>6333894.8129604701</v>
      </c>
      <c r="AJ276" s="92">
        <f t="shared" si="525"/>
        <v>7862952.7888161419</v>
      </c>
      <c r="AK276" s="92">
        <f t="shared" si="525"/>
        <v>10660832.886605879</v>
      </c>
      <c r="AL276" s="92">
        <f t="shared" si="525"/>
        <v>14548197.60249651</v>
      </c>
      <c r="AM276" s="92">
        <f t="shared" si="525"/>
        <v>17516473.926770303</v>
      </c>
      <c r="AN276" s="92">
        <f t="shared" si="525"/>
        <v>20106452.566551045</v>
      </c>
      <c r="AO276" s="92">
        <f t="shared" si="525"/>
        <v>22671795.030326951</v>
      </c>
      <c r="AP276" s="92">
        <f t="shared" si="525"/>
        <v>24922426.612958025</v>
      </c>
      <c r="AQ276" s="92">
        <f t="shared" si="525"/>
        <v>26351805.022217598</v>
      </c>
      <c r="AR276" s="95"/>
      <c r="AS276" s="95"/>
      <c r="AT276" s="95"/>
      <c r="AU276" s="95"/>
      <c r="AV276" s="75"/>
      <c r="AW276" s="75"/>
      <c r="AX276" s="75"/>
      <c r="AY276" s="75"/>
      <c r="AZ276" s="75"/>
      <c r="BA276" s="75"/>
      <c r="BB276" s="75"/>
      <c r="BC276" s="75"/>
      <c r="BD276" s="75"/>
      <c r="BE276" s="75"/>
      <c r="BF276" s="75"/>
      <c r="BG276" s="75"/>
      <c r="BH276" s="75"/>
      <c r="BI276" s="75"/>
      <c r="BJ276" s="70"/>
      <c r="BK276" s="70"/>
      <c r="BL276" s="70"/>
      <c r="BM276" s="70"/>
      <c r="BN276" s="70"/>
      <c r="BO276" s="70"/>
      <c r="BP276" s="70"/>
      <c r="BQ276" s="70"/>
    </row>
    <row r="277" spans="1:69">
      <c r="B277" s="100"/>
      <c r="D277" s="71"/>
      <c r="E277" s="68"/>
      <c r="F277" s="71"/>
      <c r="G277" s="48"/>
      <c r="H277" s="48"/>
      <c r="I277" s="48"/>
      <c r="J277" s="48"/>
      <c r="K277" s="48"/>
      <c r="L277" s="48"/>
      <c r="M277" s="48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  <c r="BA277" s="52"/>
      <c r="BB277" s="52"/>
      <c r="BC277" s="52"/>
      <c r="BD277" s="52"/>
      <c r="BE277" s="52"/>
      <c r="BF277" s="52"/>
      <c r="BG277" s="52"/>
      <c r="BH277" s="52"/>
      <c r="BI277" s="52"/>
    </row>
    <row r="278" spans="1:69" s="76" customFormat="1">
      <c r="A278" s="100"/>
      <c r="B278" s="100"/>
      <c r="C278" s="85"/>
      <c r="D278" s="71">
        <v>14</v>
      </c>
      <c r="E278" s="76" t="s">
        <v>54</v>
      </c>
      <c r="F278" s="77"/>
      <c r="G278" s="78">
        <f>'Exhibit K (2)'!$F$14</f>
        <v>7.1272806691578608E-2</v>
      </c>
      <c r="H278" s="78">
        <f>'Exhibit K (2)'!$F$14</f>
        <v>7.1272806691578608E-2</v>
      </c>
      <c r="I278" s="78">
        <f>'Exhibit K (2)'!$F$14</f>
        <v>7.1272806691578608E-2</v>
      </c>
      <c r="J278" s="78">
        <f>'Exhibit K (2)'!$F$14</f>
        <v>7.1272806691578608E-2</v>
      </c>
      <c r="K278" s="78">
        <f>'Exhibit K (2)'!$F$14</f>
        <v>7.1272806691578608E-2</v>
      </c>
      <c r="L278" s="78">
        <f>'Exhibit K (2)'!$F$14</f>
        <v>7.1272806691578608E-2</v>
      </c>
      <c r="M278" s="78"/>
      <c r="N278" s="79">
        <f>'Exhibit K (2)'!$F$14</f>
        <v>7.1272806691578608E-2</v>
      </c>
      <c r="O278" s="79">
        <f>'Exhibit K (2)'!$F$14</f>
        <v>7.1272806691578608E-2</v>
      </c>
      <c r="P278" s="79">
        <f>'Exhibit K (2)'!$F$14</f>
        <v>7.1272806691578608E-2</v>
      </c>
      <c r="Q278" s="79">
        <f>'Exhibit K (2)'!$F$14</f>
        <v>7.1272806691578608E-2</v>
      </c>
      <c r="R278" s="79">
        <f>'Exhibit K (2)'!$F$14</f>
        <v>7.1272806691578608E-2</v>
      </c>
      <c r="S278" s="79">
        <f>'Exhibit K (2)'!$F$14</f>
        <v>7.1272806691578608E-2</v>
      </c>
      <c r="T278" s="79">
        <f>'Exhibit K (2)'!$F$14</f>
        <v>7.1272806691578608E-2</v>
      </c>
      <c r="U278" s="79">
        <f>'Exhibit K (2)'!$F$14</f>
        <v>7.1272806691578608E-2</v>
      </c>
      <c r="V278" s="79">
        <f>'Exhibit K (2)'!$F$14</f>
        <v>7.1272806691578608E-2</v>
      </c>
      <c r="W278" s="79">
        <f>'Exhibit K (2)'!$F$14</f>
        <v>7.1272806691578608E-2</v>
      </c>
      <c r="X278" s="79">
        <f>'Exhibit K (2)'!$F$14</f>
        <v>7.1272806691578608E-2</v>
      </c>
      <c r="Y278" s="79">
        <f>'Exhibit K (2)'!$F$14</f>
        <v>7.1272806691578608E-2</v>
      </c>
      <c r="Z278" s="79">
        <f>'Exhibit K (2)'!$F$14</f>
        <v>7.1272806691578608E-2</v>
      </c>
      <c r="AA278" s="79">
        <f>'Exhibit K (2)'!$F$14</f>
        <v>7.1272806691578608E-2</v>
      </c>
      <c r="AB278" s="79">
        <f>'Exhibit K (2)'!$F$14</f>
        <v>7.1272806691578608E-2</v>
      </c>
      <c r="AC278" s="79">
        <f>'Exhibit K (2)'!$F$14</f>
        <v>7.1272806691578608E-2</v>
      </c>
      <c r="AD278" s="79">
        <f>'Exhibit K (2)'!$F$14</f>
        <v>7.1272806691578608E-2</v>
      </c>
      <c r="AE278" s="79">
        <f>'Exhibit K (2)'!$F$14</f>
        <v>7.1272806691578608E-2</v>
      </c>
      <c r="AF278" s="79">
        <f>'Exhibit K (2)'!$F$14</f>
        <v>7.1272806691578608E-2</v>
      </c>
      <c r="AG278" s="79">
        <f>'Exhibit K (2)'!$F$14</f>
        <v>7.1272806691578608E-2</v>
      </c>
      <c r="AH278" s="79">
        <f>'Exhibit K (2)'!$F$14</f>
        <v>7.1272806691578608E-2</v>
      </c>
      <c r="AI278" s="79">
        <f>'Exhibit K (2)'!$F$14</f>
        <v>7.1272806691578608E-2</v>
      </c>
      <c r="AJ278" s="79">
        <f>'Exhibit K (2)'!$F$14</f>
        <v>7.1272806691578608E-2</v>
      </c>
      <c r="AK278" s="79">
        <f>'Exhibit K (2)'!$F$14</f>
        <v>7.1272806691578608E-2</v>
      </c>
      <c r="AL278" s="79">
        <f>'Exhibit K (2)'!$F$14</f>
        <v>7.1272806691578608E-2</v>
      </c>
      <c r="AM278" s="79">
        <f>'Exhibit K (2)'!$F$14</f>
        <v>7.1272806691578608E-2</v>
      </c>
      <c r="AN278" s="79">
        <f>'Exhibit K (2)'!$F$14</f>
        <v>7.1272806691578608E-2</v>
      </c>
      <c r="AO278" s="79">
        <f>'Exhibit K (2)'!$F$14</f>
        <v>7.1272806691578608E-2</v>
      </c>
      <c r="AP278" s="79">
        <f>'Exhibit K (2)'!$F$14</f>
        <v>7.1272806691578608E-2</v>
      </c>
      <c r="AQ278" s="79">
        <f>'Exhibit K (2)'!$F$14</f>
        <v>7.1272806691578608E-2</v>
      </c>
      <c r="AR278" s="79">
        <f>'Exhibit K (2)'!$F$14</f>
        <v>7.1272806691578608E-2</v>
      </c>
      <c r="AS278" s="79">
        <f>'Exhibit K (2)'!$F$14</f>
        <v>7.1272806691578608E-2</v>
      </c>
      <c r="AT278" s="79">
        <f>'Exhibit K (2)'!$F$14</f>
        <v>7.1272806691578608E-2</v>
      </c>
      <c r="AU278" s="79">
        <f>'Exhibit K (2)'!$F$14</f>
        <v>7.1272806691578608E-2</v>
      </c>
      <c r="AV278" s="79">
        <f>'Exhibit K (2)'!$F$14</f>
        <v>7.1272806691578608E-2</v>
      </c>
      <c r="AW278" s="79">
        <f>'Exhibit K (2)'!$F$14</f>
        <v>7.1272806691578608E-2</v>
      </c>
      <c r="AX278" s="79">
        <f>'Exhibit K (2)'!$F$14</f>
        <v>7.1272806691578608E-2</v>
      </c>
      <c r="AY278" s="79">
        <f>'Exhibit K (2)'!$F$14</f>
        <v>7.1272806691578608E-2</v>
      </c>
      <c r="AZ278" s="79">
        <f>'Exhibit K (2)'!$F$14</f>
        <v>7.1272806691578608E-2</v>
      </c>
      <c r="BA278" s="79">
        <f>'Exhibit K (2)'!$F$14</f>
        <v>7.1272806691578608E-2</v>
      </c>
      <c r="BB278" s="79">
        <f>'Exhibit K (2)'!$F$14</f>
        <v>7.1272806691578608E-2</v>
      </c>
      <c r="BC278" s="79">
        <f>'Exhibit K (2)'!$F$14</f>
        <v>7.1272806691578608E-2</v>
      </c>
      <c r="BD278" s="79">
        <f>'Exhibit K (2)'!$F$14</f>
        <v>7.1272806691578608E-2</v>
      </c>
      <c r="BE278" s="79">
        <f>'Exhibit K (2)'!$F$14</f>
        <v>7.1272806691578608E-2</v>
      </c>
      <c r="BF278" s="79">
        <f>'Exhibit K (2)'!$F$14</f>
        <v>7.1272806691578608E-2</v>
      </c>
      <c r="BG278" s="79">
        <f>'Exhibit K (2)'!$F$14</f>
        <v>7.1272806691578608E-2</v>
      </c>
      <c r="BH278" s="79">
        <f>'Exhibit K (2)'!$F$14</f>
        <v>7.1272806691578608E-2</v>
      </c>
      <c r="BI278" s="79">
        <f>'Exhibit K (2)'!$F$14</f>
        <v>7.1272806691578608E-2</v>
      </c>
    </row>
    <row r="279" spans="1:69" s="80" customFormat="1">
      <c r="A279" s="100"/>
      <c r="B279" s="100"/>
      <c r="C279" s="85"/>
      <c r="D279" s="71">
        <v>15</v>
      </c>
      <c r="E279" s="80" t="s">
        <v>55</v>
      </c>
      <c r="F279" s="81"/>
      <c r="G279" s="82">
        <f>'Exhibit K (2)'!$F$17</f>
        <v>5.8530827773248806E-3</v>
      </c>
      <c r="H279" s="82">
        <f>'Exhibit K (2)'!$F$17</f>
        <v>5.8530827773248806E-3</v>
      </c>
      <c r="I279" s="82">
        <f>'Exhibit K (2)'!$F$17</f>
        <v>5.8530827773248806E-3</v>
      </c>
      <c r="J279" s="82">
        <f>'Exhibit K (2)'!$F$17</f>
        <v>5.8530827773248806E-3</v>
      </c>
      <c r="K279" s="82">
        <f>'Exhibit K (2)'!$F$17</f>
        <v>5.8530827773248806E-3</v>
      </c>
      <c r="L279" s="82">
        <f>'Exhibit K (2)'!$F$17</f>
        <v>5.8530827773248806E-3</v>
      </c>
      <c r="M279" s="82"/>
      <c r="N279" s="83">
        <f>'Exhibit K (2)'!$F$17</f>
        <v>5.8530827773248806E-3</v>
      </c>
      <c r="O279" s="83">
        <f>'Exhibit K (2)'!$F$17</f>
        <v>5.8530827773248806E-3</v>
      </c>
      <c r="P279" s="83">
        <f>'Exhibit K (2)'!$F$17</f>
        <v>5.8530827773248806E-3</v>
      </c>
      <c r="Q279" s="83">
        <f>'Exhibit K (2)'!$F$17</f>
        <v>5.8530827773248806E-3</v>
      </c>
      <c r="R279" s="83">
        <f>'Exhibit K (2)'!$F$17</f>
        <v>5.8530827773248806E-3</v>
      </c>
      <c r="S279" s="83">
        <f>'Exhibit K (2)'!$F$17</f>
        <v>5.8530827773248806E-3</v>
      </c>
      <c r="T279" s="83">
        <f>'Exhibit K (2)'!$F$17</f>
        <v>5.8530827773248806E-3</v>
      </c>
      <c r="U279" s="83">
        <f>'Exhibit K (2)'!$F$17</f>
        <v>5.8530827773248806E-3</v>
      </c>
      <c r="V279" s="83">
        <f>'Exhibit K (2)'!$F$17</f>
        <v>5.8530827773248806E-3</v>
      </c>
      <c r="W279" s="83">
        <f>'Exhibit K (2)'!$F$17</f>
        <v>5.8530827773248806E-3</v>
      </c>
      <c r="X279" s="83">
        <f>'Exhibit K (2)'!$F$17</f>
        <v>5.8530827773248806E-3</v>
      </c>
      <c r="Y279" s="83">
        <f>'Exhibit K (2)'!$F$17</f>
        <v>5.8530827773248806E-3</v>
      </c>
      <c r="Z279" s="83">
        <f>'Exhibit K (2)'!$F$17</f>
        <v>5.8530827773248806E-3</v>
      </c>
      <c r="AA279" s="83">
        <f>'Exhibit K (2)'!$F$17</f>
        <v>5.8530827773248806E-3</v>
      </c>
      <c r="AB279" s="83">
        <f>'Exhibit K (2)'!$F$17</f>
        <v>5.8530827773248806E-3</v>
      </c>
      <c r="AC279" s="83">
        <f>'Exhibit K (2)'!$F$17</f>
        <v>5.8530827773248806E-3</v>
      </c>
      <c r="AD279" s="83">
        <f>'Exhibit K (2)'!$F$17</f>
        <v>5.8530827773248806E-3</v>
      </c>
      <c r="AE279" s="83">
        <f>'Exhibit K (2)'!$F$17</f>
        <v>5.8530827773248806E-3</v>
      </c>
      <c r="AF279" s="83">
        <f>'Exhibit K (2)'!$F$17</f>
        <v>5.8530827773248806E-3</v>
      </c>
      <c r="AG279" s="83">
        <f>'Exhibit K (2)'!$F$17</f>
        <v>5.8530827773248806E-3</v>
      </c>
      <c r="AH279" s="83">
        <f>'Exhibit K (2)'!$F$17</f>
        <v>5.8530827773248806E-3</v>
      </c>
      <c r="AI279" s="83">
        <f>'Exhibit K (2)'!$F$17</f>
        <v>5.8530827773248806E-3</v>
      </c>
      <c r="AJ279" s="83">
        <f>'Exhibit K (2)'!$F$17</f>
        <v>5.8530827773248806E-3</v>
      </c>
      <c r="AK279" s="83">
        <f>'Exhibit K (2)'!$F$17</f>
        <v>5.8530827773248806E-3</v>
      </c>
      <c r="AL279" s="83">
        <f>'Exhibit K (2)'!$F$17</f>
        <v>5.8530827773248806E-3</v>
      </c>
      <c r="AM279" s="83">
        <f>'Exhibit K (2)'!$F$17</f>
        <v>5.8530827773248806E-3</v>
      </c>
      <c r="AN279" s="83">
        <f>'Exhibit K (2)'!$F$17</f>
        <v>5.8530827773248806E-3</v>
      </c>
      <c r="AO279" s="83">
        <f>'Exhibit K (2)'!$F$17</f>
        <v>5.8530827773248806E-3</v>
      </c>
      <c r="AP279" s="83">
        <f>'Exhibit K (2)'!$F$17</f>
        <v>5.8530827773248806E-3</v>
      </c>
      <c r="AQ279" s="83">
        <f>'Exhibit K (2)'!$F$17</f>
        <v>5.8530827773248806E-3</v>
      </c>
      <c r="AR279" s="83">
        <f>'Exhibit K (2)'!$F$17</f>
        <v>5.8530827773248806E-3</v>
      </c>
      <c r="AS279" s="83">
        <f>'Exhibit K (2)'!$F$17</f>
        <v>5.8530827773248806E-3</v>
      </c>
      <c r="AT279" s="83">
        <f>'Exhibit K (2)'!$F$17</f>
        <v>5.8530827773248806E-3</v>
      </c>
      <c r="AU279" s="83">
        <f>'Exhibit K (2)'!$F$17</f>
        <v>5.8530827773248806E-3</v>
      </c>
      <c r="AV279" s="83">
        <f>'Exhibit K (2)'!$F$17</f>
        <v>5.8530827773248806E-3</v>
      </c>
      <c r="AW279" s="83">
        <f>'Exhibit K (2)'!$F$17</f>
        <v>5.8530827773248806E-3</v>
      </c>
      <c r="AX279" s="83">
        <f>'Exhibit K (2)'!$F$17</f>
        <v>5.8530827773248806E-3</v>
      </c>
      <c r="AY279" s="83">
        <f>'Exhibit K (2)'!$F$17</f>
        <v>5.8530827773248806E-3</v>
      </c>
      <c r="AZ279" s="83">
        <f>'Exhibit K (2)'!$F$17</f>
        <v>5.8530827773248806E-3</v>
      </c>
      <c r="BA279" s="83">
        <f>'Exhibit K (2)'!$F$17</f>
        <v>5.8530827773248806E-3</v>
      </c>
      <c r="BB279" s="83">
        <f>'Exhibit K (2)'!$F$17</f>
        <v>5.8530827773248806E-3</v>
      </c>
      <c r="BC279" s="83">
        <f>'Exhibit K (2)'!$F$17</f>
        <v>5.8530827773248806E-3</v>
      </c>
      <c r="BD279" s="83">
        <f>'Exhibit K (2)'!$F$17</f>
        <v>5.8530827773248806E-3</v>
      </c>
      <c r="BE279" s="83">
        <f>'Exhibit K (2)'!$F$17</f>
        <v>5.8530827773248806E-3</v>
      </c>
      <c r="BF279" s="83">
        <f>'Exhibit K (2)'!$F$17</f>
        <v>5.8530827773248806E-3</v>
      </c>
      <c r="BG279" s="83">
        <f>'Exhibit K (2)'!$F$17</f>
        <v>5.8530827773248806E-3</v>
      </c>
      <c r="BH279" s="83">
        <f>'Exhibit K (2)'!$F$17</f>
        <v>5.8530827773248806E-3</v>
      </c>
      <c r="BI279" s="83">
        <f>'Exhibit K (2)'!$F$17</f>
        <v>5.8530827773248806E-3</v>
      </c>
    </row>
    <row r="280" spans="1:69">
      <c r="B280" s="100"/>
      <c r="D280" s="71"/>
      <c r="E280" s="68"/>
      <c r="F280" s="71"/>
      <c r="G280" s="48"/>
      <c r="H280" s="48"/>
      <c r="I280" s="48"/>
      <c r="J280" s="48"/>
      <c r="K280" s="48"/>
      <c r="L280" s="48"/>
      <c r="M280" s="48"/>
      <c r="N280" s="84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  <c r="BA280" s="52"/>
      <c r="BB280" s="52"/>
      <c r="BC280" s="52"/>
      <c r="BD280" s="52"/>
      <c r="BE280" s="52"/>
      <c r="BF280" s="52"/>
      <c r="BG280" s="52"/>
      <c r="BH280" s="52"/>
      <c r="BI280" s="52"/>
    </row>
    <row r="281" spans="1:69">
      <c r="A281" s="100">
        <v>124500106</v>
      </c>
      <c r="B281" s="101">
        <v>11</v>
      </c>
      <c r="D281" s="71">
        <v>16</v>
      </c>
      <c r="E281" s="68" t="s">
        <v>56</v>
      </c>
      <c r="F281" s="71"/>
      <c r="G281" s="69">
        <f>SUMIF($N$8:$BI$8,G260,$N281:$BI281)</f>
        <v>1952.9627646046542</v>
      </c>
      <c r="H281" s="69">
        <f>SUMIF($N$8:$BI$8,H260,$N281:$BI281)</f>
        <v>127453.53804377305</v>
      </c>
      <c r="I281" s="69">
        <f>SUMIF($N$8:$BI$8,I260,$N281:$BI281)</f>
        <v>913308.54744252318</v>
      </c>
      <c r="J281" s="69">
        <f>SUMIF($N$8:$BI$8,J260,$N281:$BI281)</f>
        <v>0</v>
      </c>
      <c r="K281" s="69">
        <f>SUMIF($N$8:$BI$8,K260,$N281:$BI281)</f>
        <v>0</v>
      </c>
      <c r="L281" s="69"/>
      <c r="M281" s="69"/>
      <c r="N281" s="70">
        <f t="shared" ref="N281:O281" si="526">+N276*N279</f>
        <v>0</v>
      </c>
      <c r="O281" s="70">
        <f t="shared" si="526"/>
        <v>0</v>
      </c>
      <c r="P281" s="70">
        <f>+P276*P279</f>
        <v>0</v>
      </c>
      <c r="Q281" s="70">
        <f t="shared" ref="Q281:R281" si="527">+Q276*Q279</f>
        <v>0</v>
      </c>
      <c r="R281" s="70">
        <f t="shared" si="527"/>
        <v>13.137449734335823</v>
      </c>
      <c r="S281" s="70">
        <f>+S276*S279</f>
        <v>294.51858317789004</v>
      </c>
      <c r="T281" s="70">
        <f t="shared" ref="T281:AQ281" si="528">+T276*T279</f>
        <v>688.44302090006022</v>
      </c>
      <c r="U281" s="70">
        <f t="shared" si="528"/>
        <v>956.86371079236812</v>
      </c>
      <c r="V281" s="70">
        <f t="shared" si="528"/>
        <v>1155.4556956135509</v>
      </c>
      <c r="W281" s="70">
        <f t="shared" si="528"/>
        <v>1407.8440691195224</v>
      </c>
      <c r="X281" s="70">
        <f t="shared" si="528"/>
        <v>1802.0670616242376</v>
      </c>
      <c r="Y281" s="70">
        <f t="shared" si="528"/>
        <v>4794.7631649870882</v>
      </c>
      <c r="Z281" s="70">
        <f t="shared" si="528"/>
        <v>7804.9757663702985</v>
      </c>
      <c r="AA281" s="70">
        <f t="shared" si="528"/>
        <v>8938.4285450193674</v>
      </c>
      <c r="AB281" s="70">
        <f t="shared" si="528"/>
        <v>10078.515516606059</v>
      </c>
      <c r="AC281" s="70">
        <f t="shared" si="528"/>
        <v>13511.454935452024</v>
      </c>
      <c r="AD281" s="70">
        <f t="shared" si="528"/>
        <v>17473.28309535364</v>
      </c>
      <c r="AE281" s="70">
        <f t="shared" si="528"/>
        <v>18452.789223680993</v>
      </c>
      <c r="AF281" s="70">
        <f t="shared" si="528"/>
        <v>18736.241637675452</v>
      </c>
      <c r="AG281" s="70">
        <f t="shared" si="528"/>
        <v>23297.719332270823</v>
      </c>
      <c r="AH281" s="70">
        <f t="shared" si="528"/>
        <v>29640.362845356827</v>
      </c>
      <c r="AI281" s="70">
        <f t="shared" si="528"/>
        <v>37072.810643126322</v>
      </c>
      <c r="AJ281" s="70">
        <f t="shared" si="528"/>
        <v>46022.513547138398</v>
      </c>
      <c r="AK281" s="70">
        <f t="shared" si="528"/>
        <v>62398.737360531566</v>
      </c>
      <c r="AL281" s="70">
        <f t="shared" si="528"/>
        <v>85151.804828291439</v>
      </c>
      <c r="AM281" s="70">
        <f t="shared" si="528"/>
        <v>102525.37186023958</v>
      </c>
      <c r="AN281" s="70">
        <f t="shared" si="528"/>
        <v>117684.73123037956</v>
      </c>
      <c r="AO281" s="70">
        <f t="shared" si="528"/>
        <v>132699.89302304649</v>
      </c>
      <c r="AP281" s="70">
        <f t="shared" si="528"/>
        <v>145873.02597744786</v>
      </c>
      <c r="AQ281" s="70">
        <f t="shared" si="528"/>
        <v>154239.29612696511</v>
      </c>
      <c r="AR281" s="75"/>
      <c r="AS281" s="75"/>
      <c r="AT281" s="75"/>
      <c r="AU281" s="75"/>
      <c r="AV281" s="75"/>
      <c r="AW281" s="75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</row>
    <row r="282" spans="1:69">
      <c r="D282" s="71">
        <v>17</v>
      </c>
      <c r="E282" s="68" t="s">
        <v>57</v>
      </c>
      <c r="F282" s="71"/>
      <c r="G282" s="69">
        <f>+G281+F282</f>
        <v>1952.9627646046542</v>
      </c>
      <c r="H282" s="69">
        <f>+H281+G282</f>
        <v>129406.50080837771</v>
      </c>
      <c r="I282" s="69">
        <f>I281+H282</f>
        <v>1042715.0482509009</v>
      </c>
      <c r="J282" s="69">
        <f>J281+I282</f>
        <v>1042715.0482509009</v>
      </c>
      <c r="K282" s="69">
        <f>K281+J282</f>
        <v>1042715.0482509009</v>
      </c>
      <c r="L282" s="69">
        <f>L281+K282</f>
        <v>1042715.0482509009</v>
      </c>
      <c r="M282" s="69"/>
      <c r="N282" s="70">
        <v>0</v>
      </c>
      <c r="O282" s="70">
        <f>+O281+N282</f>
        <v>0</v>
      </c>
      <c r="P282" s="70">
        <f t="shared" ref="P282:R282" si="529">+P281+O282</f>
        <v>0</v>
      </c>
      <c r="Q282" s="70">
        <f t="shared" si="529"/>
        <v>0</v>
      </c>
      <c r="R282" s="70">
        <f t="shared" si="529"/>
        <v>13.137449734335823</v>
      </c>
      <c r="S282" s="70">
        <f>+S281+R282</f>
        <v>307.65603291222584</v>
      </c>
      <c r="T282" s="70">
        <f t="shared" ref="T282:BI282" si="530">+T281+S282</f>
        <v>996.099053812286</v>
      </c>
      <c r="U282" s="70">
        <f t="shared" si="530"/>
        <v>1952.9627646046542</v>
      </c>
      <c r="V282" s="70">
        <f t="shared" si="530"/>
        <v>3108.4184602182049</v>
      </c>
      <c r="W282" s="70">
        <f t="shared" si="530"/>
        <v>4516.2625293377278</v>
      </c>
      <c r="X282" s="70">
        <f t="shared" si="530"/>
        <v>6318.3295909619656</v>
      </c>
      <c r="Y282" s="70">
        <f t="shared" si="530"/>
        <v>11113.092755949054</v>
      </c>
      <c r="Z282" s="70">
        <f t="shared" si="530"/>
        <v>18918.06852231935</v>
      </c>
      <c r="AA282" s="70">
        <f t="shared" si="530"/>
        <v>27856.497067338718</v>
      </c>
      <c r="AB282" s="70">
        <f t="shared" si="530"/>
        <v>37935.012583944779</v>
      </c>
      <c r="AC282" s="70">
        <f t="shared" si="530"/>
        <v>51446.4675193968</v>
      </c>
      <c r="AD282" s="70">
        <f t="shared" si="530"/>
        <v>68919.750614750432</v>
      </c>
      <c r="AE282" s="70">
        <f t="shared" si="530"/>
        <v>87372.539838431432</v>
      </c>
      <c r="AF282" s="70">
        <f t="shared" si="530"/>
        <v>106108.78147610689</v>
      </c>
      <c r="AG282" s="70">
        <f t="shared" si="530"/>
        <v>129406.50080837771</v>
      </c>
      <c r="AH282" s="70">
        <f t="shared" si="530"/>
        <v>159046.86365373453</v>
      </c>
      <c r="AI282" s="70">
        <f t="shared" si="530"/>
        <v>196119.67429686085</v>
      </c>
      <c r="AJ282" s="70">
        <f t="shared" si="530"/>
        <v>242142.18784399924</v>
      </c>
      <c r="AK282" s="70">
        <f t="shared" si="530"/>
        <v>304540.92520453082</v>
      </c>
      <c r="AL282" s="70">
        <f t="shared" si="530"/>
        <v>389692.73003282223</v>
      </c>
      <c r="AM282" s="70">
        <f t="shared" si="530"/>
        <v>492218.10189306183</v>
      </c>
      <c r="AN282" s="70">
        <f t="shared" si="530"/>
        <v>609902.83312344144</v>
      </c>
      <c r="AO282" s="70">
        <f t="shared" si="530"/>
        <v>742602.72614648798</v>
      </c>
      <c r="AP282" s="70">
        <f t="shared" si="530"/>
        <v>888475.75212393585</v>
      </c>
      <c r="AQ282" s="70">
        <f t="shared" si="530"/>
        <v>1042715.0482509009</v>
      </c>
      <c r="AR282" s="70">
        <f t="shared" si="530"/>
        <v>1042715.0482509009</v>
      </c>
      <c r="AS282" s="70">
        <f t="shared" si="530"/>
        <v>1042715.0482509009</v>
      </c>
      <c r="AT282" s="70">
        <f t="shared" si="530"/>
        <v>1042715.0482509009</v>
      </c>
      <c r="AU282" s="70">
        <f t="shared" si="530"/>
        <v>1042715.0482509009</v>
      </c>
      <c r="AV282" s="70">
        <f t="shared" si="530"/>
        <v>1042715.0482509009</v>
      </c>
      <c r="AW282" s="70">
        <f t="shared" si="530"/>
        <v>1042715.0482509009</v>
      </c>
      <c r="AX282" s="70">
        <f t="shared" si="530"/>
        <v>1042715.0482509009</v>
      </c>
      <c r="AY282" s="70">
        <f t="shared" si="530"/>
        <v>1042715.0482509009</v>
      </c>
      <c r="AZ282" s="70">
        <f t="shared" si="530"/>
        <v>1042715.0482509009</v>
      </c>
      <c r="BA282" s="70">
        <f t="shared" si="530"/>
        <v>1042715.0482509009</v>
      </c>
      <c r="BB282" s="70">
        <f t="shared" si="530"/>
        <v>1042715.0482509009</v>
      </c>
      <c r="BC282" s="70">
        <f t="shared" si="530"/>
        <v>1042715.0482509009</v>
      </c>
      <c r="BD282" s="70">
        <f t="shared" si="530"/>
        <v>1042715.0482509009</v>
      </c>
      <c r="BE282" s="70">
        <f t="shared" si="530"/>
        <v>1042715.0482509009</v>
      </c>
      <c r="BF282" s="70">
        <f t="shared" si="530"/>
        <v>1042715.0482509009</v>
      </c>
      <c r="BG282" s="70">
        <f t="shared" si="530"/>
        <v>1042715.0482509009</v>
      </c>
      <c r="BH282" s="70">
        <f t="shared" si="530"/>
        <v>1042715.0482509009</v>
      </c>
      <c r="BI282" s="70">
        <f t="shared" si="530"/>
        <v>1042715.0482509009</v>
      </c>
    </row>
    <row r="283" spans="1:69">
      <c r="D283" s="71"/>
      <c r="E283" s="68"/>
      <c r="F283" s="71"/>
      <c r="G283" s="48"/>
      <c r="H283" s="48"/>
      <c r="I283" s="48"/>
      <c r="J283" s="48"/>
      <c r="K283" s="48"/>
      <c r="L283" s="48"/>
      <c r="M283" s="48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  <c r="BA283" s="52"/>
      <c r="BB283" s="52"/>
      <c r="BC283" s="52"/>
      <c r="BD283" s="52"/>
      <c r="BE283" s="52"/>
      <c r="BF283" s="52"/>
      <c r="BG283" s="52"/>
      <c r="BH283" s="52"/>
      <c r="BI283" s="52"/>
    </row>
    <row r="284" spans="1:69">
      <c r="D284" s="71">
        <v>18</v>
      </c>
      <c r="E284" s="68" t="s">
        <v>58</v>
      </c>
      <c r="F284" s="86"/>
      <c r="G284" s="87">
        <f>'Exhibit K (2)'!$I$12</f>
        <v>2.5126454892774866E-3</v>
      </c>
      <c r="H284" s="87">
        <f>'Exhibit K (2)'!$I$12</f>
        <v>2.5126454892774866E-3</v>
      </c>
      <c r="I284" s="87">
        <f>'Exhibit K (2)'!$I$12</f>
        <v>2.5126454892774866E-3</v>
      </c>
      <c r="J284" s="87">
        <f>'Exhibit K (2)'!$I$12</f>
        <v>2.5126454892774866E-3</v>
      </c>
      <c r="K284" s="87">
        <f>'Exhibit K (2)'!$I$12</f>
        <v>2.5126454892774866E-3</v>
      </c>
      <c r="L284" s="87">
        <f>'Exhibit K (2)'!$I$12</f>
        <v>2.5126454892774866E-3</v>
      </c>
      <c r="M284" s="87"/>
      <c r="N284" s="88">
        <f>'Exhibit K (2)'!$I$12</f>
        <v>2.5126454892774866E-3</v>
      </c>
      <c r="O284" s="88">
        <f>'Exhibit K (2)'!$I$12</f>
        <v>2.5126454892774866E-3</v>
      </c>
      <c r="P284" s="88">
        <f>'Exhibit K (2)'!$I$12</f>
        <v>2.5126454892774866E-3</v>
      </c>
      <c r="Q284" s="88">
        <f>'Exhibit K (2)'!$I$12</f>
        <v>2.5126454892774866E-3</v>
      </c>
      <c r="R284" s="88">
        <f>'Exhibit K (2)'!$I$12</f>
        <v>2.5126454892774866E-3</v>
      </c>
      <c r="S284" s="88">
        <f>'Exhibit K (2)'!$I$12</f>
        <v>2.5126454892774866E-3</v>
      </c>
      <c r="T284" s="88">
        <f>'Exhibit K (2)'!$I$12</f>
        <v>2.5126454892774866E-3</v>
      </c>
      <c r="U284" s="88">
        <f>'Exhibit K (2)'!$I$12</f>
        <v>2.5126454892774866E-3</v>
      </c>
      <c r="V284" s="88">
        <f>'Exhibit K (2)'!$I$12</f>
        <v>2.5126454892774866E-3</v>
      </c>
      <c r="W284" s="88">
        <f>'Exhibit K (2)'!$I$12</f>
        <v>2.5126454892774866E-3</v>
      </c>
      <c r="X284" s="88">
        <f>'Exhibit K (2)'!$I$12</f>
        <v>2.5126454892774866E-3</v>
      </c>
      <c r="Y284" s="88">
        <f>'Exhibit K (2)'!$I$12</f>
        <v>2.5126454892774866E-3</v>
      </c>
      <c r="Z284" s="88">
        <f>'Exhibit K (2)'!$I$12</f>
        <v>2.5126454892774866E-3</v>
      </c>
      <c r="AA284" s="88">
        <f>'Exhibit K (2)'!$I$12</f>
        <v>2.5126454892774866E-3</v>
      </c>
      <c r="AB284" s="88">
        <f>'Exhibit K (2)'!$I$12</f>
        <v>2.5126454892774866E-3</v>
      </c>
      <c r="AC284" s="88">
        <f>'Exhibit K (2)'!$I$12</f>
        <v>2.5126454892774866E-3</v>
      </c>
      <c r="AD284" s="88">
        <f>'Exhibit K (2)'!$I$12</f>
        <v>2.5126454892774866E-3</v>
      </c>
      <c r="AE284" s="88">
        <f>'Exhibit K (2)'!$I$12</f>
        <v>2.5126454892774866E-3</v>
      </c>
      <c r="AF284" s="88">
        <f>'Exhibit K (2)'!$I$12</f>
        <v>2.5126454892774866E-3</v>
      </c>
      <c r="AG284" s="88">
        <f>'Exhibit K (2)'!$I$12</f>
        <v>2.5126454892774866E-3</v>
      </c>
      <c r="AH284" s="88">
        <f>'Exhibit K (2)'!$I$12</f>
        <v>2.5126454892774866E-3</v>
      </c>
      <c r="AI284" s="88">
        <f>'Exhibit K (2)'!$I$12</f>
        <v>2.5126454892774866E-3</v>
      </c>
      <c r="AJ284" s="88">
        <f>'Exhibit K (2)'!$I$12</f>
        <v>2.5126454892774866E-3</v>
      </c>
      <c r="AK284" s="88">
        <f>'Exhibit K (2)'!$I$12</f>
        <v>2.5126454892774866E-3</v>
      </c>
      <c r="AL284" s="88">
        <f>'Exhibit K (2)'!$I$12</f>
        <v>2.5126454892774866E-3</v>
      </c>
      <c r="AM284" s="88">
        <f>'Exhibit K (2)'!$I$12</f>
        <v>2.5126454892774866E-3</v>
      </c>
      <c r="AN284" s="88">
        <f>'Exhibit K (2)'!$I$12</f>
        <v>2.5126454892774866E-3</v>
      </c>
      <c r="AO284" s="88">
        <f>'Exhibit K (2)'!$I$12</f>
        <v>2.5126454892774866E-3</v>
      </c>
      <c r="AP284" s="88">
        <f>'Exhibit K (2)'!$I$12</f>
        <v>2.5126454892774866E-3</v>
      </c>
      <c r="AQ284" s="88">
        <f>'Exhibit K (2)'!$I$12</f>
        <v>2.5126454892774866E-3</v>
      </c>
      <c r="AR284" s="88">
        <f>'Exhibit K (2)'!$I$12</f>
        <v>2.5126454892774866E-3</v>
      </c>
      <c r="AS284" s="88">
        <f>'Exhibit K (2)'!$I$12</f>
        <v>2.5126454892774866E-3</v>
      </c>
      <c r="AT284" s="88">
        <f>'Exhibit K (2)'!$I$12</f>
        <v>2.5126454892774866E-3</v>
      </c>
      <c r="AU284" s="88">
        <f>'Exhibit K (2)'!$I$12</f>
        <v>2.5126454892774866E-3</v>
      </c>
      <c r="AV284" s="88">
        <f>'Exhibit K (2)'!$I$12</f>
        <v>2.5126454892774866E-3</v>
      </c>
      <c r="AW284" s="88">
        <f>'Exhibit K (2)'!$I$12</f>
        <v>2.5126454892774866E-3</v>
      </c>
      <c r="AX284" s="88">
        <f>'Exhibit K (2)'!$I$12</f>
        <v>2.5126454892774866E-3</v>
      </c>
      <c r="AY284" s="88">
        <f>'Exhibit K (2)'!$I$12</f>
        <v>2.5126454892774866E-3</v>
      </c>
      <c r="AZ284" s="88">
        <f>'Exhibit K (2)'!$I$12</f>
        <v>2.5126454892774866E-3</v>
      </c>
      <c r="BA284" s="88">
        <f>'Exhibit K (2)'!$I$12</f>
        <v>2.5126454892774866E-3</v>
      </c>
      <c r="BB284" s="88">
        <f>'Exhibit K (2)'!$I$12</f>
        <v>2.5126454892774866E-3</v>
      </c>
      <c r="BC284" s="88">
        <f>'Exhibit K (2)'!$I$12</f>
        <v>2.5126454892774866E-3</v>
      </c>
      <c r="BD284" s="88">
        <f>'Exhibit K (2)'!$I$12</f>
        <v>2.5126454892774866E-3</v>
      </c>
      <c r="BE284" s="88">
        <f>'Exhibit K (2)'!$I$12</f>
        <v>2.5126454892774866E-3</v>
      </c>
      <c r="BF284" s="88">
        <f>'Exhibit K (2)'!$I$12</f>
        <v>2.5126454892774866E-3</v>
      </c>
      <c r="BG284" s="88">
        <f>'Exhibit K (2)'!$I$12</f>
        <v>2.5126454892774866E-3</v>
      </c>
      <c r="BH284" s="88">
        <f>'Exhibit K (2)'!$I$12</f>
        <v>2.5126454892774866E-3</v>
      </c>
      <c r="BI284" s="88">
        <f>'Exhibit K (2)'!$I$12</f>
        <v>2.5126454892774866E-3</v>
      </c>
    </row>
    <row r="285" spans="1:69">
      <c r="D285" s="71">
        <v>19</v>
      </c>
      <c r="E285" s="68" t="s">
        <v>59</v>
      </c>
      <c r="F285" s="86"/>
      <c r="G285" s="87">
        <f>'Exhibit K (2)'!$I$13</f>
        <v>3.3404372880473936E-3</v>
      </c>
      <c r="H285" s="87">
        <f>'Exhibit K (2)'!$I$13</f>
        <v>3.3404372880473936E-3</v>
      </c>
      <c r="I285" s="87">
        <f>'Exhibit K (2)'!$I$13</f>
        <v>3.3404372880473936E-3</v>
      </c>
      <c r="J285" s="87">
        <f>'Exhibit K (2)'!$I$13</f>
        <v>3.3404372880473936E-3</v>
      </c>
      <c r="K285" s="87">
        <f>'Exhibit K (2)'!$I$13</f>
        <v>3.3404372880473936E-3</v>
      </c>
      <c r="L285" s="87">
        <f>'Exhibit K (2)'!$I$13</f>
        <v>3.3404372880473936E-3</v>
      </c>
      <c r="M285" s="87"/>
      <c r="N285" s="88">
        <f>'Exhibit K (2)'!$I$13</f>
        <v>3.3404372880473936E-3</v>
      </c>
      <c r="O285" s="88">
        <f>'Exhibit K (2)'!$I$13</f>
        <v>3.3404372880473936E-3</v>
      </c>
      <c r="P285" s="88">
        <f>'Exhibit K (2)'!$I$13</f>
        <v>3.3404372880473936E-3</v>
      </c>
      <c r="Q285" s="88">
        <f>'Exhibit K (2)'!$I$13</f>
        <v>3.3404372880473936E-3</v>
      </c>
      <c r="R285" s="88">
        <f>'Exhibit K (2)'!$I$13</f>
        <v>3.3404372880473936E-3</v>
      </c>
      <c r="S285" s="88">
        <f>'Exhibit K (2)'!$I$13</f>
        <v>3.3404372880473936E-3</v>
      </c>
      <c r="T285" s="88">
        <f>'Exhibit K (2)'!$I$13</f>
        <v>3.3404372880473936E-3</v>
      </c>
      <c r="U285" s="88">
        <f>'Exhibit K (2)'!$I$13</f>
        <v>3.3404372880473936E-3</v>
      </c>
      <c r="V285" s="88">
        <f>'Exhibit K (2)'!$I$13</f>
        <v>3.3404372880473936E-3</v>
      </c>
      <c r="W285" s="88">
        <f>'Exhibit K (2)'!$I$13</f>
        <v>3.3404372880473936E-3</v>
      </c>
      <c r="X285" s="88">
        <f>'Exhibit K (2)'!$I$13</f>
        <v>3.3404372880473936E-3</v>
      </c>
      <c r="Y285" s="88">
        <f>'Exhibit K (2)'!$I$13</f>
        <v>3.3404372880473936E-3</v>
      </c>
      <c r="Z285" s="88">
        <f>'Exhibit K (2)'!$I$13</f>
        <v>3.3404372880473936E-3</v>
      </c>
      <c r="AA285" s="88">
        <f>'Exhibit K (2)'!$I$13</f>
        <v>3.3404372880473936E-3</v>
      </c>
      <c r="AB285" s="88">
        <f>'Exhibit K (2)'!$I$13</f>
        <v>3.3404372880473936E-3</v>
      </c>
      <c r="AC285" s="88">
        <f>'Exhibit K (2)'!$I$13</f>
        <v>3.3404372880473936E-3</v>
      </c>
      <c r="AD285" s="88">
        <f>'Exhibit K (2)'!$I$13</f>
        <v>3.3404372880473936E-3</v>
      </c>
      <c r="AE285" s="88">
        <f>'Exhibit K (2)'!$I$13</f>
        <v>3.3404372880473936E-3</v>
      </c>
      <c r="AF285" s="88">
        <f>'Exhibit K (2)'!$I$13</f>
        <v>3.3404372880473936E-3</v>
      </c>
      <c r="AG285" s="88">
        <f>'Exhibit K (2)'!$I$13</f>
        <v>3.3404372880473936E-3</v>
      </c>
      <c r="AH285" s="88">
        <f>'Exhibit K (2)'!$I$13</f>
        <v>3.3404372880473936E-3</v>
      </c>
      <c r="AI285" s="88">
        <f>'Exhibit K (2)'!$I$13</f>
        <v>3.3404372880473936E-3</v>
      </c>
      <c r="AJ285" s="88">
        <f>'Exhibit K (2)'!$I$13</f>
        <v>3.3404372880473936E-3</v>
      </c>
      <c r="AK285" s="88">
        <f>'Exhibit K (2)'!$I$13</f>
        <v>3.3404372880473936E-3</v>
      </c>
      <c r="AL285" s="88">
        <f>'Exhibit K (2)'!$I$13</f>
        <v>3.3404372880473936E-3</v>
      </c>
      <c r="AM285" s="88">
        <f>'Exhibit K (2)'!$I$13</f>
        <v>3.3404372880473936E-3</v>
      </c>
      <c r="AN285" s="88">
        <f>'Exhibit K (2)'!$I$13</f>
        <v>3.3404372880473936E-3</v>
      </c>
      <c r="AO285" s="88">
        <f>'Exhibit K (2)'!$I$13</f>
        <v>3.3404372880473936E-3</v>
      </c>
      <c r="AP285" s="88">
        <f>'Exhibit K (2)'!$I$13</f>
        <v>3.3404372880473936E-3</v>
      </c>
      <c r="AQ285" s="88">
        <f>'Exhibit K (2)'!$I$13</f>
        <v>3.3404372880473936E-3</v>
      </c>
      <c r="AR285" s="88">
        <f>'Exhibit K (2)'!$I$13</f>
        <v>3.3404372880473936E-3</v>
      </c>
      <c r="AS285" s="88">
        <f>'Exhibit K (2)'!$I$13</f>
        <v>3.3404372880473936E-3</v>
      </c>
      <c r="AT285" s="88">
        <f>'Exhibit K (2)'!$I$13</f>
        <v>3.3404372880473936E-3</v>
      </c>
      <c r="AU285" s="88">
        <f>'Exhibit K (2)'!$I$13</f>
        <v>3.3404372880473936E-3</v>
      </c>
      <c r="AV285" s="88">
        <f>'Exhibit K (2)'!$I$13</f>
        <v>3.3404372880473936E-3</v>
      </c>
      <c r="AW285" s="88">
        <f>'Exhibit K (2)'!$I$13</f>
        <v>3.3404372880473936E-3</v>
      </c>
      <c r="AX285" s="88">
        <f>'Exhibit K (2)'!$I$13</f>
        <v>3.3404372880473936E-3</v>
      </c>
      <c r="AY285" s="88">
        <f>'Exhibit K (2)'!$I$13</f>
        <v>3.3404372880473936E-3</v>
      </c>
      <c r="AZ285" s="88">
        <f>'Exhibit K (2)'!$I$13</f>
        <v>3.3404372880473936E-3</v>
      </c>
      <c r="BA285" s="88">
        <f>'Exhibit K (2)'!$I$13</f>
        <v>3.3404372880473936E-3</v>
      </c>
      <c r="BB285" s="88">
        <f>'Exhibit K (2)'!$I$13</f>
        <v>3.3404372880473936E-3</v>
      </c>
      <c r="BC285" s="88">
        <f>'Exhibit K (2)'!$I$13</f>
        <v>3.3404372880473936E-3</v>
      </c>
      <c r="BD285" s="88">
        <f>'Exhibit K (2)'!$I$13</f>
        <v>3.3404372880473936E-3</v>
      </c>
      <c r="BE285" s="88">
        <f>'Exhibit K (2)'!$I$13</f>
        <v>3.3404372880473936E-3</v>
      </c>
      <c r="BF285" s="88">
        <f>'Exhibit K (2)'!$I$13</f>
        <v>3.3404372880473936E-3</v>
      </c>
      <c r="BG285" s="88">
        <f>'Exhibit K (2)'!$I$13</f>
        <v>3.3404372880473936E-3</v>
      </c>
      <c r="BH285" s="88">
        <f>'Exhibit K (2)'!$I$13</f>
        <v>3.3404372880473936E-3</v>
      </c>
      <c r="BI285" s="88">
        <f>'Exhibit K (2)'!$I$13</f>
        <v>3.3404372880473936E-3</v>
      </c>
    </row>
    <row r="286" spans="1:69">
      <c r="D286" s="71"/>
      <c r="E286" s="68"/>
      <c r="F286" s="71"/>
      <c r="G286" s="48"/>
      <c r="H286" s="48"/>
      <c r="I286" s="48"/>
      <c r="J286" s="48"/>
      <c r="K286" s="48"/>
      <c r="L286" s="48"/>
      <c r="M286" s="48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89"/>
      <c r="Y286" s="89"/>
      <c r="Z286" s="90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52"/>
      <c r="BA286" s="52"/>
      <c r="BB286" s="52"/>
      <c r="BC286" s="52"/>
      <c r="BD286" s="52"/>
      <c r="BE286" s="52"/>
      <c r="BF286" s="52"/>
      <c r="BG286" s="52"/>
      <c r="BH286" s="52"/>
      <c r="BI286" s="52"/>
    </row>
    <row r="287" spans="1:69">
      <c r="D287" s="71">
        <v>20</v>
      </c>
      <c r="E287" s="68" t="s">
        <v>60</v>
      </c>
      <c r="F287" s="71"/>
      <c r="G287" s="69">
        <f t="shared" ref="G287:K288" si="531">SUMIF($N$8:$BI$8,G$11,$N287:$BI287)</f>
        <v>838.37923841110251</v>
      </c>
      <c r="H287" s="69">
        <f t="shared" si="531"/>
        <v>54713.997672950973</v>
      </c>
      <c r="I287" s="69">
        <f t="shared" si="531"/>
        <v>392070.41645477363</v>
      </c>
      <c r="J287" s="69">
        <f t="shared" si="531"/>
        <v>0</v>
      </c>
      <c r="K287" s="69">
        <f t="shared" si="531"/>
        <v>0</v>
      </c>
      <c r="L287" s="69">
        <f>SUM(G287:K287)</f>
        <v>447622.79336613568</v>
      </c>
      <c r="M287" s="69"/>
      <c r="N287" s="70">
        <f t="shared" ref="N287:R287" si="532">N276*N284</f>
        <v>0</v>
      </c>
      <c r="O287" s="70">
        <f t="shared" si="532"/>
        <v>0</v>
      </c>
      <c r="P287" s="70">
        <f t="shared" si="532"/>
        <v>0</v>
      </c>
      <c r="Q287" s="70">
        <f t="shared" si="532"/>
        <v>0</v>
      </c>
      <c r="R287" s="70">
        <f t="shared" si="532"/>
        <v>5.6397209934344286</v>
      </c>
      <c r="S287" s="70">
        <f>S276*S284</f>
        <v>126.43265398487053</v>
      </c>
      <c r="T287" s="70">
        <f t="shared" ref="T287:AV287" si="533">T276*T284</f>
        <v>295.53883259442034</v>
      </c>
      <c r="U287" s="70">
        <f t="shared" si="533"/>
        <v>410.76803083837723</v>
      </c>
      <c r="V287" s="70">
        <f t="shared" si="533"/>
        <v>496.02075557357551</v>
      </c>
      <c r="W287" s="70">
        <f t="shared" si="533"/>
        <v>604.36750759502922</v>
      </c>
      <c r="X287" s="70">
        <f t="shared" si="533"/>
        <v>773.60185154175326</v>
      </c>
      <c r="Y287" s="70">
        <f t="shared" si="533"/>
        <v>2058.323877689103</v>
      </c>
      <c r="Z287" s="70">
        <f t="shared" si="533"/>
        <v>3350.565488201345</v>
      </c>
      <c r="AA287" s="70">
        <f t="shared" si="533"/>
        <v>3837.1407033366531</v>
      </c>
      <c r="AB287" s="70">
        <f t="shared" si="533"/>
        <v>4326.5638834835427</v>
      </c>
      <c r="AC287" s="70">
        <f t="shared" si="533"/>
        <v>5800.2761260547204</v>
      </c>
      <c r="AD287" s="70">
        <f t="shared" si="533"/>
        <v>7501.0328100083761</v>
      </c>
      <c r="AE287" s="70">
        <f t="shared" si="533"/>
        <v>7921.520909817249</v>
      </c>
      <c r="AF287" s="70">
        <f t="shared" si="533"/>
        <v>8043.2030141960131</v>
      </c>
      <c r="AG287" s="70">
        <f t="shared" si="533"/>
        <v>10001.380745453605</v>
      </c>
      <c r="AH287" s="70">
        <f t="shared" si="533"/>
        <v>12724.187720777898</v>
      </c>
      <c r="AI287" s="70">
        <f t="shared" si="533"/>
        <v>15914.832231343195</v>
      </c>
      <c r="AJ287" s="70">
        <f t="shared" si="533"/>
        <v>19756.812857220713</v>
      </c>
      <c r="AK287" s="70">
        <f t="shared" si="533"/>
        <v>26786.89366447135</v>
      </c>
      <c r="AL287" s="70">
        <f t="shared" si="533"/>
        <v>36554.463083030401</v>
      </c>
      <c r="AM287" s="70">
        <f t="shared" si="533"/>
        <v>44012.689200146102</v>
      </c>
      <c r="AN287" s="70">
        <f t="shared" si="533"/>
        <v>50520.387346716227</v>
      </c>
      <c r="AO287" s="70">
        <f t="shared" si="533"/>
        <v>56966.183516774749</v>
      </c>
      <c r="AP287" s="70">
        <f t="shared" si="533"/>
        <v>62621.222810898173</v>
      </c>
      <c r="AQ287" s="70">
        <f t="shared" si="533"/>
        <v>66212.744023394858</v>
      </c>
      <c r="AR287" s="70">
        <f t="shared" si="533"/>
        <v>0</v>
      </c>
      <c r="AS287" s="70">
        <f t="shared" si="533"/>
        <v>0</v>
      </c>
      <c r="AT287" s="70">
        <f t="shared" si="533"/>
        <v>0</v>
      </c>
      <c r="AU287" s="70">
        <f t="shared" si="533"/>
        <v>0</v>
      </c>
      <c r="AV287" s="70">
        <f t="shared" si="533"/>
        <v>0</v>
      </c>
      <c r="AW287" s="70">
        <f>AW276*0.5*AW284</f>
        <v>0</v>
      </c>
      <c r="AX287" s="70">
        <f t="shared" ref="AX287:BI287" si="534">AX276*AX284</f>
        <v>0</v>
      </c>
      <c r="AY287" s="70">
        <f t="shared" si="534"/>
        <v>0</v>
      </c>
      <c r="AZ287" s="70">
        <f t="shared" si="534"/>
        <v>0</v>
      </c>
      <c r="BA287" s="70">
        <f t="shared" si="534"/>
        <v>0</v>
      </c>
      <c r="BB287" s="70">
        <f t="shared" si="534"/>
        <v>0</v>
      </c>
      <c r="BC287" s="70">
        <f t="shared" si="534"/>
        <v>0</v>
      </c>
      <c r="BD287" s="70">
        <f t="shared" si="534"/>
        <v>0</v>
      </c>
      <c r="BE287" s="70">
        <f t="shared" si="534"/>
        <v>0</v>
      </c>
      <c r="BF287" s="70">
        <f t="shared" si="534"/>
        <v>0</v>
      </c>
      <c r="BG287" s="70">
        <f t="shared" si="534"/>
        <v>0</v>
      </c>
      <c r="BH287" s="70">
        <f t="shared" si="534"/>
        <v>0</v>
      </c>
      <c r="BI287" s="70">
        <f t="shared" si="534"/>
        <v>0</v>
      </c>
    </row>
    <row r="288" spans="1:69">
      <c r="D288" s="71">
        <v>21</v>
      </c>
      <c r="E288" s="68" t="s">
        <v>61</v>
      </c>
      <c r="F288" s="71"/>
      <c r="G288" s="69">
        <f t="shared" si="531"/>
        <v>1114.5835261935515</v>
      </c>
      <c r="H288" s="69">
        <f t="shared" si="531"/>
        <v>72739.540370822084</v>
      </c>
      <c r="I288" s="69">
        <f t="shared" si="531"/>
        <v>521238.13098774955</v>
      </c>
      <c r="J288" s="69">
        <f t="shared" si="531"/>
        <v>0</v>
      </c>
      <c r="K288" s="69">
        <f t="shared" si="531"/>
        <v>0</v>
      </c>
      <c r="L288" s="69">
        <f>SUM(G288:K288)</f>
        <v>595092.25488476525</v>
      </c>
      <c r="M288" s="69"/>
      <c r="N288" s="70">
        <f t="shared" ref="N288:R288" si="535">N276*N285</f>
        <v>0</v>
      </c>
      <c r="O288" s="70">
        <f t="shared" si="535"/>
        <v>0</v>
      </c>
      <c r="P288" s="70">
        <f t="shared" si="535"/>
        <v>0</v>
      </c>
      <c r="Q288" s="70">
        <f t="shared" si="535"/>
        <v>0</v>
      </c>
      <c r="R288" s="70">
        <f t="shared" si="535"/>
        <v>7.4977287409013931</v>
      </c>
      <c r="S288" s="70">
        <f>S276*S285</f>
        <v>168.08592919301947</v>
      </c>
      <c r="T288" s="70">
        <f t="shared" ref="T288:AV288" si="536">T276*T285</f>
        <v>392.90418830563982</v>
      </c>
      <c r="U288" s="70">
        <f t="shared" si="536"/>
        <v>546.09567995399084</v>
      </c>
      <c r="V288" s="70">
        <f t="shared" si="536"/>
        <v>659.43494003997523</v>
      </c>
      <c r="W288" s="70">
        <f t="shared" si="536"/>
        <v>803.47656152449292</v>
      </c>
      <c r="X288" s="70">
        <f t="shared" si="536"/>
        <v>1028.4652100824842</v>
      </c>
      <c r="Y288" s="70">
        <f t="shared" si="536"/>
        <v>2736.4392872979847</v>
      </c>
      <c r="Z288" s="70">
        <f t="shared" si="536"/>
        <v>4454.4102781689526</v>
      </c>
      <c r="AA288" s="70">
        <f t="shared" si="536"/>
        <v>5101.2878416827143</v>
      </c>
      <c r="AB288" s="70">
        <f t="shared" si="536"/>
        <v>5751.9516331225168</v>
      </c>
      <c r="AC288" s="70">
        <f t="shared" si="536"/>
        <v>7711.1788093973028</v>
      </c>
      <c r="AD288" s="70">
        <f t="shared" si="536"/>
        <v>9972.2502853452625</v>
      </c>
      <c r="AE288" s="70">
        <f t="shared" si="536"/>
        <v>10531.268313863742</v>
      </c>
      <c r="AF288" s="70">
        <f t="shared" si="536"/>
        <v>10693.038623479437</v>
      </c>
      <c r="AG288" s="70">
        <f t="shared" si="536"/>
        <v>13296.338586817214</v>
      </c>
      <c r="AH288" s="70">
        <f t="shared" si="536"/>
        <v>16916.175124578927</v>
      </c>
      <c r="AI288" s="70">
        <f t="shared" si="536"/>
        <v>21157.978411783126</v>
      </c>
      <c r="AJ288" s="70">
        <f t="shared" si="536"/>
        <v>26265.700689917685</v>
      </c>
      <c r="AK288" s="70">
        <f t="shared" si="536"/>
        <v>35611.843696060212</v>
      </c>
      <c r="AL288" s="70">
        <f t="shared" si="536"/>
        <v>48597.341745261037</v>
      </c>
      <c r="AM288" s="70">
        <f t="shared" si="536"/>
        <v>58512.682660093473</v>
      </c>
      <c r="AN288" s="70">
        <f t="shared" si="536"/>
        <v>67164.343883663329</v>
      </c>
      <c r="AO288" s="70">
        <f t="shared" si="536"/>
        <v>75733.709506271742</v>
      </c>
      <c r="AP288" s="70">
        <f t="shared" si="536"/>
        <v>83251.803166549696</v>
      </c>
      <c r="AQ288" s="70">
        <f t="shared" si="536"/>
        <v>88026.55210357024</v>
      </c>
      <c r="AR288" s="70">
        <f t="shared" si="536"/>
        <v>0</v>
      </c>
      <c r="AS288" s="70">
        <f t="shared" si="536"/>
        <v>0</v>
      </c>
      <c r="AT288" s="70">
        <f t="shared" si="536"/>
        <v>0</v>
      </c>
      <c r="AU288" s="70">
        <f t="shared" si="536"/>
        <v>0</v>
      </c>
      <c r="AV288" s="70">
        <f t="shared" si="536"/>
        <v>0</v>
      </c>
      <c r="AW288" s="70">
        <f>AW276*0.5*AW285</f>
        <v>0</v>
      </c>
      <c r="AX288" s="70">
        <f t="shared" ref="AX288:BI288" si="537">AX276*AX285</f>
        <v>0</v>
      </c>
      <c r="AY288" s="70">
        <f t="shared" si="537"/>
        <v>0</v>
      </c>
      <c r="AZ288" s="70">
        <f t="shared" si="537"/>
        <v>0</v>
      </c>
      <c r="BA288" s="70">
        <f t="shared" si="537"/>
        <v>0</v>
      </c>
      <c r="BB288" s="70">
        <f t="shared" si="537"/>
        <v>0</v>
      </c>
      <c r="BC288" s="70">
        <f t="shared" si="537"/>
        <v>0</v>
      </c>
      <c r="BD288" s="70">
        <f t="shared" si="537"/>
        <v>0</v>
      </c>
      <c r="BE288" s="70">
        <f t="shared" si="537"/>
        <v>0</v>
      </c>
      <c r="BF288" s="70">
        <f t="shared" si="537"/>
        <v>0</v>
      </c>
      <c r="BG288" s="70">
        <f t="shared" si="537"/>
        <v>0</v>
      </c>
      <c r="BH288" s="70">
        <f t="shared" si="537"/>
        <v>0</v>
      </c>
      <c r="BI288" s="70">
        <f t="shared" si="537"/>
        <v>0</v>
      </c>
    </row>
    <row r="289" spans="1:61">
      <c r="D289" s="71">
        <v>22</v>
      </c>
      <c r="E289" s="91" t="s">
        <v>62</v>
      </c>
      <c r="F289" s="71"/>
      <c r="G289" s="69">
        <f>SUM(G287:G288)</f>
        <v>1952.962764604654</v>
      </c>
      <c r="H289" s="69">
        <f>SUM(H287:H288)</f>
        <v>127453.53804377306</v>
      </c>
      <c r="I289" s="69">
        <f>SUM(I287:I288)</f>
        <v>913308.54744252318</v>
      </c>
      <c r="J289" s="69">
        <f>SUM(J287:J288)</f>
        <v>0</v>
      </c>
      <c r="K289" s="69">
        <f>SUM(K287:K288)</f>
        <v>0</v>
      </c>
      <c r="L289" s="69">
        <f>SUM(G289:K289)</f>
        <v>1042715.0482509009</v>
      </c>
      <c r="M289" s="69"/>
      <c r="N289" s="70">
        <f>SUM(N287:N288)</f>
        <v>0</v>
      </c>
      <c r="O289" s="70">
        <f t="shared" ref="O289:BI289" si="538">SUM(O287:O288)</f>
        <v>0</v>
      </c>
      <c r="P289" s="70">
        <f t="shared" si="538"/>
        <v>0</v>
      </c>
      <c r="Q289" s="70">
        <f t="shared" si="538"/>
        <v>0</v>
      </c>
      <c r="R289" s="70">
        <f t="shared" si="538"/>
        <v>13.137449734335821</v>
      </c>
      <c r="S289" s="70">
        <f t="shared" si="538"/>
        <v>294.51858317788998</v>
      </c>
      <c r="T289" s="70">
        <f t="shared" si="538"/>
        <v>688.44302090006022</v>
      </c>
      <c r="U289" s="70">
        <f t="shared" si="538"/>
        <v>956.86371079236801</v>
      </c>
      <c r="V289" s="70">
        <f t="shared" si="538"/>
        <v>1155.4556956135507</v>
      </c>
      <c r="W289" s="70">
        <f t="shared" si="538"/>
        <v>1407.8440691195221</v>
      </c>
      <c r="X289" s="70">
        <f t="shared" si="538"/>
        <v>1802.0670616242373</v>
      </c>
      <c r="Y289" s="70">
        <f t="shared" si="538"/>
        <v>4794.7631649870873</v>
      </c>
      <c r="Z289" s="70">
        <f t="shared" si="538"/>
        <v>7804.9757663702976</v>
      </c>
      <c r="AA289" s="70">
        <f t="shared" si="538"/>
        <v>8938.4285450193674</v>
      </c>
      <c r="AB289" s="70">
        <f t="shared" si="538"/>
        <v>10078.515516606059</v>
      </c>
      <c r="AC289" s="70">
        <f t="shared" si="538"/>
        <v>13511.454935452024</v>
      </c>
      <c r="AD289" s="70">
        <f t="shared" si="538"/>
        <v>17473.28309535364</v>
      </c>
      <c r="AE289" s="70">
        <f t="shared" si="538"/>
        <v>18452.789223680993</v>
      </c>
      <c r="AF289" s="70">
        <f t="shared" si="538"/>
        <v>18736.241637675448</v>
      </c>
      <c r="AG289" s="70">
        <f t="shared" si="538"/>
        <v>23297.719332270819</v>
      </c>
      <c r="AH289" s="70">
        <f t="shared" si="538"/>
        <v>29640.362845356824</v>
      </c>
      <c r="AI289" s="70">
        <f t="shared" si="538"/>
        <v>37072.810643126322</v>
      </c>
      <c r="AJ289" s="70">
        <f t="shared" si="538"/>
        <v>46022.513547138398</v>
      </c>
      <c r="AK289" s="70">
        <f t="shared" si="538"/>
        <v>62398.737360531566</v>
      </c>
      <c r="AL289" s="70">
        <f t="shared" si="538"/>
        <v>85151.804828291439</v>
      </c>
      <c r="AM289" s="70">
        <f t="shared" si="538"/>
        <v>102525.37186023957</v>
      </c>
      <c r="AN289" s="70">
        <f t="shared" si="538"/>
        <v>117684.73123037955</v>
      </c>
      <c r="AO289" s="70">
        <f t="shared" si="538"/>
        <v>132699.89302304649</v>
      </c>
      <c r="AP289" s="70">
        <f t="shared" si="538"/>
        <v>145873.02597744786</v>
      </c>
      <c r="AQ289" s="70">
        <f t="shared" si="538"/>
        <v>154239.29612696508</v>
      </c>
      <c r="AR289" s="70">
        <f t="shared" si="538"/>
        <v>0</v>
      </c>
      <c r="AS289" s="70">
        <f t="shared" si="538"/>
        <v>0</v>
      </c>
      <c r="AT289" s="70">
        <f t="shared" si="538"/>
        <v>0</v>
      </c>
      <c r="AU289" s="70">
        <f t="shared" si="538"/>
        <v>0</v>
      </c>
      <c r="AV289" s="70">
        <f t="shared" si="538"/>
        <v>0</v>
      </c>
      <c r="AW289" s="70">
        <f t="shared" si="538"/>
        <v>0</v>
      </c>
      <c r="AX289" s="70">
        <f t="shared" si="538"/>
        <v>0</v>
      </c>
      <c r="AY289" s="70">
        <f t="shared" si="538"/>
        <v>0</v>
      </c>
      <c r="AZ289" s="70">
        <f t="shared" si="538"/>
        <v>0</v>
      </c>
      <c r="BA289" s="70">
        <f t="shared" si="538"/>
        <v>0</v>
      </c>
      <c r="BB289" s="70">
        <f t="shared" si="538"/>
        <v>0</v>
      </c>
      <c r="BC289" s="70">
        <f t="shared" si="538"/>
        <v>0</v>
      </c>
      <c r="BD289" s="70">
        <f t="shared" si="538"/>
        <v>0</v>
      </c>
      <c r="BE289" s="70">
        <f t="shared" si="538"/>
        <v>0</v>
      </c>
      <c r="BF289" s="70">
        <f t="shared" si="538"/>
        <v>0</v>
      </c>
      <c r="BG289" s="70">
        <f t="shared" si="538"/>
        <v>0</v>
      </c>
      <c r="BH289" s="70">
        <f t="shared" si="538"/>
        <v>0</v>
      </c>
      <c r="BI289" s="70">
        <f t="shared" si="538"/>
        <v>0</v>
      </c>
    </row>
    <row r="291" spans="1:61">
      <c r="D291" s="71">
        <v>23</v>
      </c>
      <c r="E291" s="91" t="s">
        <v>63</v>
      </c>
      <c r="F291" s="71"/>
      <c r="G291" s="69">
        <f t="shared" ref="G291:L291" si="539">G282+G274</f>
        <v>188417.23655903465</v>
      </c>
      <c r="H291" s="69">
        <f t="shared" si="539"/>
        <v>4764309.1332025686</v>
      </c>
      <c r="I291" s="69">
        <f t="shared" si="539"/>
        <v>27147909.857251693</v>
      </c>
      <c r="J291" s="69">
        <f t="shared" si="539"/>
        <v>27848565.694651693</v>
      </c>
      <c r="K291" s="69">
        <f t="shared" si="539"/>
        <v>27848565.694651693</v>
      </c>
      <c r="L291" s="69">
        <f t="shared" si="539"/>
        <v>27848565.694651693</v>
      </c>
      <c r="M291" s="69"/>
      <c r="N291" s="70">
        <f t="shared" ref="N291:BI291" si="540">N282+N274</f>
        <v>0</v>
      </c>
      <c r="O291" s="70">
        <f t="shared" si="540"/>
        <v>0</v>
      </c>
      <c r="P291" s="70">
        <f t="shared" si="540"/>
        <v>0</v>
      </c>
      <c r="Q291" s="70">
        <f t="shared" si="540"/>
        <v>0</v>
      </c>
      <c r="R291" s="70">
        <f t="shared" si="540"/>
        <v>4502.2076488543362</v>
      </c>
      <c r="S291" s="70">
        <f t="shared" si="540"/>
        <v>96429.392070052229</v>
      </c>
      <c r="T291" s="70">
        <f t="shared" si="540"/>
        <v>139500.2211482423</v>
      </c>
      <c r="U291" s="70">
        <f t="shared" si="540"/>
        <v>188417.23655903467</v>
      </c>
      <c r="V291" s="70">
        <f t="shared" si="540"/>
        <v>207557.74914214821</v>
      </c>
      <c r="W291" s="70">
        <f t="shared" si="540"/>
        <v>274910.8017987677</v>
      </c>
      <c r="X291" s="70">
        <f t="shared" si="540"/>
        <v>342658.07744789199</v>
      </c>
      <c r="Y291" s="70">
        <f t="shared" si="540"/>
        <v>1300508.5821687316</v>
      </c>
      <c r="Z291" s="70">
        <f t="shared" si="540"/>
        <v>1374258.7665226019</v>
      </c>
      <c r="AA291" s="70">
        <f t="shared" si="540"/>
        <v>1688943.1621551213</v>
      </c>
      <c r="AB291" s="70">
        <f t="shared" si="540"/>
        <v>1764966.8862592273</v>
      </c>
      <c r="AC291" s="70">
        <f t="shared" si="540"/>
        <v>2865412.4482134972</v>
      </c>
      <c r="AD291" s="70">
        <f t="shared" si="540"/>
        <v>3122686.4898088509</v>
      </c>
      <c r="AE291" s="70">
        <f t="shared" si="540"/>
        <v>3201089.4686575318</v>
      </c>
      <c r="AF291" s="70">
        <f t="shared" si="540"/>
        <v>3219825.7102952073</v>
      </c>
      <c r="AG291" s="70">
        <f t="shared" si="540"/>
        <v>4764309.1332025686</v>
      </c>
      <c r="AH291" s="70">
        <f t="shared" si="540"/>
        <v>5393451.3922979254</v>
      </c>
      <c r="AI291" s="70">
        <f t="shared" si="540"/>
        <v>7311411.044266142</v>
      </c>
      <c r="AJ291" s="70">
        <f t="shared" si="540"/>
        <v>8460517.0469132811</v>
      </c>
      <c r="AK291" s="70">
        <f t="shared" si="540"/>
        <v>12923547.463659011</v>
      </c>
      <c r="AL291" s="70">
        <f t="shared" si="540"/>
        <v>16257999.546162302</v>
      </c>
      <c r="AM291" s="70">
        <f t="shared" si="540"/>
        <v>18877473.679238543</v>
      </c>
      <c r="AN291" s="70">
        <f t="shared" si="540"/>
        <v>21453116.185093921</v>
      </c>
      <c r="AO291" s="70">
        <f t="shared" si="540"/>
        <v>24023173.768583026</v>
      </c>
      <c r="AP291" s="70">
        <f t="shared" si="540"/>
        <v>25967552.483310472</v>
      </c>
      <c r="AQ291" s="70">
        <f t="shared" si="540"/>
        <v>26890296.857251689</v>
      </c>
      <c r="AR291" s="70">
        <f t="shared" si="540"/>
        <v>27141918.857251689</v>
      </c>
      <c r="AS291" s="70">
        <f t="shared" si="540"/>
        <v>27147909.857251689</v>
      </c>
      <c r="AT291" s="70">
        <f t="shared" si="540"/>
        <v>27273720.857251689</v>
      </c>
      <c r="AU291" s="70">
        <f t="shared" si="540"/>
        <v>27399531.857251689</v>
      </c>
      <c r="AV291" s="70">
        <f t="shared" si="540"/>
        <v>27525342.857251689</v>
      </c>
      <c r="AW291" s="70">
        <f t="shared" si="540"/>
        <v>27829388.50365169</v>
      </c>
      <c r="AX291" s="70">
        <f t="shared" si="540"/>
        <v>27835379.50365169</v>
      </c>
      <c r="AY291" s="70">
        <f t="shared" si="540"/>
        <v>27841370.50365169</v>
      </c>
      <c r="AZ291" s="70">
        <f t="shared" si="540"/>
        <v>27848565.694651689</v>
      </c>
      <c r="BA291" s="70">
        <f t="shared" si="540"/>
        <v>27848565.694651689</v>
      </c>
      <c r="BB291" s="70">
        <f t="shared" si="540"/>
        <v>27848565.694651689</v>
      </c>
      <c r="BC291" s="70">
        <f t="shared" si="540"/>
        <v>27848565.694651689</v>
      </c>
      <c r="BD291" s="70">
        <f t="shared" si="540"/>
        <v>27848565.694651689</v>
      </c>
      <c r="BE291" s="70">
        <f t="shared" si="540"/>
        <v>27848565.694651689</v>
      </c>
      <c r="BF291" s="70">
        <f t="shared" si="540"/>
        <v>27848565.694651689</v>
      </c>
      <c r="BG291" s="70">
        <f t="shared" si="540"/>
        <v>27848565.694651689</v>
      </c>
      <c r="BH291" s="70">
        <f t="shared" si="540"/>
        <v>27848565.694651689</v>
      </c>
      <c r="BI291" s="70">
        <f t="shared" si="540"/>
        <v>27848565.694651689</v>
      </c>
    </row>
    <row r="294" spans="1:61">
      <c r="D294" s="57" t="str">
        <f>+D252</f>
        <v>Equitrans, L.P,</v>
      </c>
      <c r="E294" s="57"/>
      <c r="F294" s="57"/>
    </row>
    <row r="295" spans="1:61">
      <c r="D295" s="116" t="str">
        <f>$D$2</f>
        <v>Ohio Valley Connector (OVCX) Project</v>
      </c>
      <c r="E295" s="116"/>
      <c r="F295" s="116"/>
      <c r="G295" s="48"/>
      <c r="H295" s="48"/>
      <c r="I295" s="48"/>
      <c r="J295" s="48"/>
      <c r="K295" s="48"/>
      <c r="L295" s="48"/>
      <c r="M295" s="48"/>
      <c r="N295" s="50"/>
      <c r="O295" s="50"/>
      <c r="P295" s="50"/>
      <c r="T295" s="114"/>
      <c r="U295" s="114"/>
      <c r="V295" s="114"/>
      <c r="Y295" s="50"/>
      <c r="Z295" s="50"/>
      <c r="AA295" s="50"/>
      <c r="AB295" s="50"/>
      <c r="AC295" s="50"/>
      <c r="AD295" s="50"/>
      <c r="AE295" s="50"/>
      <c r="AF295" s="97"/>
      <c r="AG295" s="97"/>
      <c r="AH295" s="97"/>
      <c r="AI295" s="50"/>
      <c r="AJ295" s="50"/>
      <c r="AK295" s="50"/>
      <c r="AL295" s="50"/>
      <c r="AM295" s="50"/>
      <c r="AN295" s="50"/>
      <c r="AO295" s="50"/>
      <c r="AP295" s="50"/>
      <c r="AQ295" s="50"/>
      <c r="AR295" s="97"/>
      <c r="AS295" s="97"/>
      <c r="AT295" s="97"/>
      <c r="AU295" s="52"/>
      <c r="AV295" s="52"/>
      <c r="AW295" s="52"/>
      <c r="AX295" s="52"/>
      <c r="AY295" s="52"/>
      <c r="AZ295" s="52"/>
      <c r="BA295" s="52"/>
      <c r="BB295" s="52"/>
      <c r="BC295" s="52"/>
      <c r="BD295" s="97"/>
      <c r="BE295" s="97"/>
      <c r="BF295" s="97"/>
      <c r="BG295" s="52"/>
      <c r="BH295" s="52"/>
      <c r="BI295" s="52"/>
    </row>
    <row r="296" spans="1:61">
      <c r="D296" s="116" t="str">
        <f>$D$3</f>
        <v>Docket No. CP22-___-000</v>
      </c>
      <c r="E296" s="116"/>
      <c r="F296" s="116"/>
      <c r="G296" s="48"/>
      <c r="H296" s="48"/>
      <c r="I296" s="48"/>
      <c r="J296" s="48"/>
      <c r="K296" s="48"/>
      <c r="L296" s="48"/>
      <c r="M296" s="48"/>
      <c r="N296" s="50"/>
      <c r="O296" s="50"/>
      <c r="P296" s="50"/>
      <c r="T296" s="114"/>
      <c r="U296" s="114"/>
      <c r="V296" s="114"/>
      <c r="Y296" s="50"/>
      <c r="Z296" s="50"/>
      <c r="AA296" s="50"/>
      <c r="AB296" s="50"/>
      <c r="AC296" s="50"/>
      <c r="AD296" s="50"/>
      <c r="AE296" s="50"/>
      <c r="AF296" s="97"/>
      <c r="AG296" s="97"/>
      <c r="AH296" s="97"/>
      <c r="AI296" s="50"/>
      <c r="AJ296" s="50"/>
      <c r="AK296" s="50"/>
      <c r="AL296" s="50"/>
      <c r="AM296" s="50"/>
      <c r="AN296" s="50"/>
      <c r="AO296" s="50"/>
      <c r="AP296" s="50"/>
      <c r="AQ296" s="50"/>
      <c r="AR296" s="97"/>
      <c r="AS296" s="97"/>
      <c r="AT296" s="97"/>
      <c r="AU296" s="52"/>
      <c r="AV296" s="52"/>
      <c r="AW296" s="52"/>
      <c r="AX296" s="52"/>
      <c r="AY296" s="52"/>
      <c r="AZ296" s="52"/>
      <c r="BA296" s="52"/>
      <c r="BB296" s="52"/>
      <c r="BC296" s="52"/>
      <c r="BD296" s="97"/>
      <c r="BE296" s="97"/>
      <c r="BF296" s="97"/>
      <c r="BG296" s="52"/>
      <c r="BH296" s="52"/>
      <c r="BI296" s="52"/>
    </row>
    <row r="297" spans="1:61">
      <c r="D297" s="116" t="str">
        <f>$D$4</f>
        <v>Exhibit K</v>
      </c>
      <c r="E297" s="116"/>
      <c r="F297" s="116"/>
      <c r="G297" s="48"/>
      <c r="H297" s="48"/>
      <c r="I297" s="48"/>
      <c r="J297" s="48"/>
      <c r="K297" s="48"/>
      <c r="L297" s="48"/>
      <c r="M297" s="48"/>
      <c r="N297" s="50"/>
      <c r="O297" s="50"/>
      <c r="P297" s="50"/>
      <c r="T297" s="114"/>
      <c r="U297" s="114"/>
      <c r="V297" s="114"/>
      <c r="Y297" s="50"/>
      <c r="Z297" s="50"/>
      <c r="AA297" s="50"/>
      <c r="AB297" s="50"/>
      <c r="AC297" s="50"/>
      <c r="AD297" s="50"/>
      <c r="AE297" s="50"/>
      <c r="AF297" s="97"/>
      <c r="AG297" s="97"/>
      <c r="AH297" s="97"/>
      <c r="AI297" s="50"/>
      <c r="AJ297" s="50"/>
      <c r="AK297" s="50"/>
      <c r="AL297" s="50"/>
      <c r="AM297" s="50"/>
      <c r="AN297" s="50"/>
      <c r="AO297" s="50"/>
      <c r="AP297" s="50"/>
      <c r="AQ297" s="50"/>
      <c r="AR297" s="97"/>
      <c r="AS297" s="97"/>
      <c r="AT297" s="97"/>
      <c r="AU297" s="52"/>
      <c r="AV297" s="52"/>
      <c r="AW297" s="52"/>
      <c r="AX297" s="52"/>
      <c r="AY297" s="52"/>
      <c r="AZ297" s="52"/>
      <c r="BA297" s="52"/>
      <c r="BB297" s="52"/>
      <c r="BC297" s="52"/>
      <c r="BD297" s="97"/>
      <c r="BE297" s="97"/>
      <c r="BF297" s="97"/>
      <c r="BG297" s="52"/>
      <c r="BH297" s="52"/>
      <c r="BI297" s="52"/>
    </row>
    <row r="298" spans="1:61">
      <c r="D298" s="116" t="str">
        <f>$D$5</f>
        <v>Cost of Facilities</v>
      </c>
      <c r="E298" s="116"/>
      <c r="F298" s="116"/>
      <c r="G298" s="48"/>
      <c r="H298" s="48"/>
      <c r="I298" s="48"/>
      <c r="J298" s="48"/>
      <c r="K298" s="48"/>
      <c r="L298" s="48"/>
      <c r="M298" s="48"/>
      <c r="N298" s="50"/>
      <c r="O298" s="50"/>
      <c r="P298" s="50"/>
      <c r="T298" s="97"/>
      <c r="U298" s="97"/>
      <c r="V298" s="97"/>
      <c r="Y298" s="50"/>
      <c r="Z298" s="50"/>
      <c r="AA298" s="50"/>
      <c r="AB298" s="50"/>
      <c r="AC298" s="50"/>
      <c r="AD298" s="50"/>
      <c r="AE298" s="50"/>
      <c r="AF298" s="97"/>
      <c r="AG298" s="97"/>
      <c r="AH298" s="97"/>
      <c r="AI298" s="50"/>
      <c r="AJ298" s="50"/>
      <c r="AK298" s="50"/>
      <c r="AL298" s="50"/>
      <c r="AM298" s="50"/>
      <c r="AN298" s="50"/>
      <c r="AO298" s="50"/>
      <c r="AP298" s="50"/>
      <c r="AQ298" s="50"/>
      <c r="AR298" s="97"/>
      <c r="AS298" s="97"/>
      <c r="AT298" s="97"/>
      <c r="AU298" s="52"/>
      <c r="AV298" s="52"/>
      <c r="AW298" s="52"/>
      <c r="AX298" s="52"/>
      <c r="AY298" s="52"/>
      <c r="AZ298" s="52"/>
      <c r="BA298" s="52"/>
      <c r="BB298" s="52"/>
      <c r="BC298" s="52"/>
      <c r="BD298" s="97"/>
      <c r="BE298" s="97"/>
      <c r="BF298" s="97"/>
      <c r="BG298" s="52"/>
      <c r="BH298" s="52"/>
      <c r="BI298" s="52"/>
    </row>
    <row r="299" spans="1:61">
      <c r="D299" s="113" t="s">
        <v>11</v>
      </c>
      <c r="E299" s="113"/>
      <c r="F299" s="113"/>
      <c r="G299" s="48"/>
      <c r="H299" s="48"/>
      <c r="I299" s="48"/>
      <c r="J299" s="48"/>
      <c r="K299" s="48"/>
      <c r="L299" s="48"/>
      <c r="M299" s="48"/>
      <c r="N299" s="50"/>
      <c r="O299" s="50"/>
      <c r="P299" s="50"/>
      <c r="T299" s="114"/>
      <c r="U299" s="114"/>
      <c r="V299" s="114"/>
      <c r="Y299" s="50"/>
      <c r="Z299" s="50"/>
      <c r="AA299" s="50"/>
      <c r="AB299" s="50"/>
      <c r="AC299" s="50"/>
      <c r="AD299" s="50"/>
      <c r="AE299" s="50"/>
      <c r="AF299" s="97"/>
      <c r="AG299" s="97"/>
      <c r="AH299" s="97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  <c r="AS299" s="50"/>
      <c r="AT299" s="50"/>
      <c r="AU299" s="52"/>
      <c r="AV299" s="52"/>
      <c r="AW299" s="52"/>
      <c r="AX299" s="52"/>
      <c r="AY299" s="52"/>
      <c r="AZ299" s="52"/>
      <c r="BA299" s="52"/>
      <c r="BB299" s="52"/>
      <c r="BC299" s="52"/>
      <c r="BD299" s="97"/>
      <c r="BE299" s="97"/>
      <c r="BF299" s="97"/>
      <c r="BG299" s="52"/>
      <c r="BH299" s="52"/>
      <c r="BI299" s="52"/>
    </row>
    <row r="300" spans="1:61">
      <c r="D300" s="50"/>
      <c r="E300" s="50"/>
      <c r="F300" s="50"/>
      <c r="G300" s="48"/>
      <c r="H300" s="48"/>
      <c r="I300" s="48"/>
      <c r="J300" s="48"/>
      <c r="K300" s="48"/>
      <c r="L300" s="48"/>
      <c r="M300" s="48"/>
      <c r="N300" s="50"/>
      <c r="O300" s="50"/>
      <c r="P300" s="50"/>
      <c r="Q300" s="50"/>
      <c r="R300" s="50"/>
      <c r="S300" s="50"/>
      <c r="T300" s="97"/>
      <c r="U300" s="97"/>
      <c r="V300" s="97"/>
      <c r="W300" s="50"/>
      <c r="X300" s="50"/>
      <c r="Y300" s="50"/>
      <c r="Z300" s="50"/>
      <c r="AA300" s="50"/>
      <c r="AB300" s="50"/>
      <c r="AC300" s="50"/>
      <c r="AD300" s="50"/>
      <c r="AE300" s="50"/>
      <c r="AF300" s="97"/>
      <c r="AG300" s="97"/>
      <c r="AH300" s="97"/>
      <c r="AI300" s="50"/>
      <c r="AJ300" s="50"/>
      <c r="AK300" s="50"/>
      <c r="AL300" s="50"/>
      <c r="AM300" s="50"/>
      <c r="AN300" s="50"/>
      <c r="AO300" s="50"/>
      <c r="AP300" s="50"/>
      <c r="AQ300" s="50"/>
      <c r="AR300" s="50"/>
      <c r="AS300" s="50"/>
      <c r="AT300" s="50"/>
      <c r="AU300" s="52"/>
      <c r="AV300" s="52"/>
      <c r="AW300" s="52"/>
      <c r="AX300" s="52"/>
      <c r="AY300" s="52"/>
      <c r="AZ300" s="52"/>
      <c r="BA300" s="52"/>
      <c r="BB300" s="52"/>
      <c r="BC300" s="52"/>
      <c r="BD300" s="97"/>
      <c r="BE300" s="97"/>
      <c r="BF300" s="97"/>
      <c r="BG300" s="52"/>
      <c r="BH300" s="52"/>
      <c r="BI300" s="52"/>
    </row>
    <row r="301" spans="1:61" s="57" customFormat="1">
      <c r="A301" s="103"/>
      <c r="B301" s="109"/>
      <c r="C301" s="102"/>
      <c r="D301" s="55" t="s">
        <v>39</v>
      </c>
      <c r="E301" s="54"/>
      <c r="F301" s="50"/>
      <c r="G301" s="115" t="s">
        <v>40</v>
      </c>
      <c r="H301" s="115"/>
      <c r="I301" s="115"/>
      <c r="J301" s="115"/>
      <c r="K301" s="98"/>
      <c r="L301" s="98"/>
      <c r="M301" s="98"/>
      <c r="N301" s="56" t="str">
        <f>N$10</f>
        <v>Actuals</v>
      </c>
      <c r="O301" s="56" t="str">
        <f t="shared" ref="O301:BI301" si="541">O$10</f>
        <v>Actuals</v>
      </c>
      <c r="P301" s="56" t="str">
        <f t="shared" si="541"/>
        <v>Actuals</v>
      </c>
      <c r="Q301" s="56" t="str">
        <f t="shared" si="541"/>
        <v>Actuals</v>
      </c>
      <c r="R301" s="56" t="str">
        <f t="shared" si="541"/>
        <v>Actuals</v>
      </c>
      <c r="S301" s="56" t="str">
        <f t="shared" si="541"/>
        <v>Forecast</v>
      </c>
      <c r="T301" s="56" t="str">
        <f t="shared" si="541"/>
        <v>Forecast</v>
      </c>
      <c r="U301" s="56" t="str">
        <f t="shared" si="541"/>
        <v>Forecast</v>
      </c>
      <c r="V301" s="56" t="str">
        <f t="shared" si="541"/>
        <v>Forecast</v>
      </c>
      <c r="W301" s="56" t="str">
        <f t="shared" si="541"/>
        <v>Forecast</v>
      </c>
      <c r="X301" s="56" t="str">
        <f t="shared" si="541"/>
        <v>Forecast</v>
      </c>
      <c r="Y301" s="56" t="str">
        <f t="shared" si="541"/>
        <v>Forecast</v>
      </c>
      <c r="Z301" s="56" t="str">
        <f t="shared" si="541"/>
        <v>Forecast</v>
      </c>
      <c r="AA301" s="56" t="str">
        <f t="shared" si="541"/>
        <v>Forecast</v>
      </c>
      <c r="AB301" s="56" t="str">
        <f t="shared" si="541"/>
        <v>Forecast</v>
      </c>
      <c r="AC301" s="56" t="str">
        <f t="shared" si="541"/>
        <v>Forecast</v>
      </c>
      <c r="AD301" s="56" t="str">
        <f t="shared" si="541"/>
        <v>Forecast</v>
      </c>
      <c r="AE301" s="56" t="str">
        <f t="shared" si="541"/>
        <v>Forecast</v>
      </c>
      <c r="AF301" s="56" t="str">
        <f t="shared" si="541"/>
        <v>Forecast</v>
      </c>
      <c r="AG301" s="56" t="str">
        <f t="shared" si="541"/>
        <v>Forecast</v>
      </c>
      <c r="AH301" s="56" t="str">
        <f t="shared" si="541"/>
        <v>Forecast</v>
      </c>
      <c r="AI301" s="56" t="str">
        <f t="shared" si="541"/>
        <v>Forecast</v>
      </c>
      <c r="AJ301" s="56" t="str">
        <f t="shared" si="541"/>
        <v>Forecast</v>
      </c>
      <c r="AK301" s="56" t="str">
        <f t="shared" si="541"/>
        <v>Forecast</v>
      </c>
      <c r="AL301" s="56" t="str">
        <f t="shared" si="541"/>
        <v>Forecast</v>
      </c>
      <c r="AM301" s="56" t="str">
        <f t="shared" si="541"/>
        <v>Forecast</v>
      </c>
      <c r="AN301" s="56" t="str">
        <f t="shared" si="541"/>
        <v>Forecast</v>
      </c>
      <c r="AO301" s="56" t="str">
        <f t="shared" si="541"/>
        <v>Forecast</v>
      </c>
      <c r="AP301" s="56" t="str">
        <f t="shared" si="541"/>
        <v>Forecast</v>
      </c>
      <c r="AQ301" s="56" t="str">
        <f t="shared" si="541"/>
        <v>Forecast</v>
      </c>
      <c r="AR301" s="56" t="str">
        <f t="shared" si="541"/>
        <v>Forecast</v>
      </c>
      <c r="AS301" s="56" t="str">
        <f t="shared" si="541"/>
        <v>Forecast</v>
      </c>
      <c r="AT301" s="56" t="str">
        <f t="shared" si="541"/>
        <v>Forecast</v>
      </c>
      <c r="AU301" s="56" t="str">
        <f t="shared" si="541"/>
        <v>Forecast</v>
      </c>
      <c r="AV301" s="56" t="str">
        <f t="shared" si="541"/>
        <v>Forecast</v>
      </c>
      <c r="AW301" s="56" t="str">
        <f t="shared" si="541"/>
        <v>Forecast</v>
      </c>
      <c r="AX301" s="56" t="str">
        <f t="shared" si="541"/>
        <v>Forecast</v>
      </c>
      <c r="AY301" s="56" t="str">
        <f t="shared" si="541"/>
        <v>Forecast</v>
      </c>
      <c r="AZ301" s="56" t="str">
        <f t="shared" si="541"/>
        <v>Forecast</v>
      </c>
      <c r="BA301" s="56" t="str">
        <f t="shared" si="541"/>
        <v>Forecast</v>
      </c>
      <c r="BB301" s="56" t="str">
        <f t="shared" si="541"/>
        <v>Forecast</v>
      </c>
      <c r="BC301" s="56" t="str">
        <f t="shared" si="541"/>
        <v>Forecast</v>
      </c>
      <c r="BD301" s="56" t="str">
        <f t="shared" si="541"/>
        <v>Forecast</v>
      </c>
      <c r="BE301" s="56" t="str">
        <f t="shared" si="541"/>
        <v>Forecast</v>
      </c>
      <c r="BF301" s="56" t="str">
        <f t="shared" si="541"/>
        <v>Forecast</v>
      </c>
      <c r="BG301" s="56" t="str">
        <f t="shared" si="541"/>
        <v>Forecast</v>
      </c>
      <c r="BH301" s="56" t="str">
        <f t="shared" si="541"/>
        <v>Forecast</v>
      </c>
      <c r="BI301" s="56" t="str">
        <f t="shared" si="541"/>
        <v>Forecast</v>
      </c>
    </row>
    <row r="302" spans="1:61" s="62" customFormat="1">
      <c r="A302" s="110" t="s">
        <v>65</v>
      </c>
      <c r="B302" s="104" t="s">
        <v>43</v>
      </c>
      <c r="C302" s="105"/>
      <c r="D302" s="58" t="s">
        <v>44</v>
      </c>
      <c r="E302" s="59" t="s">
        <v>45</v>
      </c>
      <c r="F302" s="59" t="s">
        <v>46</v>
      </c>
      <c r="G302" s="60">
        <v>2021</v>
      </c>
      <c r="H302" s="60">
        <v>2022</v>
      </c>
      <c r="I302" s="60">
        <v>2023</v>
      </c>
      <c r="J302" s="60">
        <v>2024</v>
      </c>
      <c r="K302" s="60">
        <v>2025</v>
      </c>
      <c r="L302" s="60" t="s">
        <v>47</v>
      </c>
      <c r="M302" s="60"/>
      <c r="N302" s="61">
        <v>44317</v>
      </c>
      <c r="O302" s="61">
        <f>EOMONTH(N302,1)</f>
        <v>44377</v>
      </c>
      <c r="P302" s="61">
        <f t="shared" ref="P302:BI302" si="542">EOMONTH(O302,1)</f>
        <v>44408</v>
      </c>
      <c r="Q302" s="61">
        <f t="shared" si="542"/>
        <v>44439</v>
      </c>
      <c r="R302" s="61">
        <f t="shared" si="542"/>
        <v>44469</v>
      </c>
      <c r="S302" s="61">
        <f t="shared" si="542"/>
        <v>44500</v>
      </c>
      <c r="T302" s="61">
        <f t="shared" si="542"/>
        <v>44530</v>
      </c>
      <c r="U302" s="61">
        <f t="shared" si="542"/>
        <v>44561</v>
      </c>
      <c r="V302" s="61">
        <f t="shared" si="542"/>
        <v>44592</v>
      </c>
      <c r="W302" s="61">
        <f t="shared" si="542"/>
        <v>44620</v>
      </c>
      <c r="X302" s="61">
        <f t="shared" si="542"/>
        <v>44651</v>
      </c>
      <c r="Y302" s="61">
        <f t="shared" si="542"/>
        <v>44681</v>
      </c>
      <c r="Z302" s="61">
        <f t="shared" si="542"/>
        <v>44712</v>
      </c>
      <c r="AA302" s="61">
        <f t="shared" si="542"/>
        <v>44742</v>
      </c>
      <c r="AB302" s="61">
        <f t="shared" si="542"/>
        <v>44773</v>
      </c>
      <c r="AC302" s="61">
        <f t="shared" si="542"/>
        <v>44804</v>
      </c>
      <c r="AD302" s="61">
        <f t="shared" si="542"/>
        <v>44834</v>
      </c>
      <c r="AE302" s="61">
        <f t="shared" si="542"/>
        <v>44865</v>
      </c>
      <c r="AF302" s="61">
        <f t="shared" si="542"/>
        <v>44895</v>
      </c>
      <c r="AG302" s="61">
        <f t="shared" si="542"/>
        <v>44926</v>
      </c>
      <c r="AH302" s="61">
        <f t="shared" si="542"/>
        <v>44957</v>
      </c>
      <c r="AI302" s="61">
        <f t="shared" si="542"/>
        <v>44985</v>
      </c>
      <c r="AJ302" s="61">
        <f t="shared" si="542"/>
        <v>45016</v>
      </c>
      <c r="AK302" s="61">
        <f t="shared" si="542"/>
        <v>45046</v>
      </c>
      <c r="AL302" s="61">
        <f t="shared" si="542"/>
        <v>45077</v>
      </c>
      <c r="AM302" s="61">
        <f t="shared" si="542"/>
        <v>45107</v>
      </c>
      <c r="AN302" s="61">
        <f t="shared" si="542"/>
        <v>45138</v>
      </c>
      <c r="AO302" s="61">
        <f t="shared" si="542"/>
        <v>45169</v>
      </c>
      <c r="AP302" s="61">
        <f t="shared" si="542"/>
        <v>45199</v>
      </c>
      <c r="AQ302" s="61">
        <f t="shared" si="542"/>
        <v>45230</v>
      </c>
      <c r="AR302" s="61">
        <f t="shared" si="542"/>
        <v>45260</v>
      </c>
      <c r="AS302" s="61">
        <f t="shared" si="542"/>
        <v>45291</v>
      </c>
      <c r="AT302" s="61">
        <f t="shared" si="542"/>
        <v>45322</v>
      </c>
      <c r="AU302" s="61">
        <f t="shared" si="542"/>
        <v>45351</v>
      </c>
      <c r="AV302" s="61">
        <f t="shared" si="542"/>
        <v>45382</v>
      </c>
      <c r="AW302" s="61">
        <f t="shared" si="542"/>
        <v>45412</v>
      </c>
      <c r="AX302" s="61">
        <f t="shared" si="542"/>
        <v>45443</v>
      </c>
      <c r="AY302" s="61">
        <f t="shared" si="542"/>
        <v>45473</v>
      </c>
      <c r="AZ302" s="61">
        <f t="shared" si="542"/>
        <v>45504</v>
      </c>
      <c r="BA302" s="61">
        <f t="shared" si="542"/>
        <v>45535</v>
      </c>
      <c r="BB302" s="61">
        <f t="shared" si="542"/>
        <v>45565</v>
      </c>
      <c r="BC302" s="61">
        <f t="shared" si="542"/>
        <v>45596</v>
      </c>
      <c r="BD302" s="61">
        <f t="shared" si="542"/>
        <v>45626</v>
      </c>
      <c r="BE302" s="61">
        <f t="shared" si="542"/>
        <v>45657</v>
      </c>
      <c r="BF302" s="61">
        <f t="shared" si="542"/>
        <v>45688</v>
      </c>
      <c r="BG302" s="61">
        <f t="shared" si="542"/>
        <v>45716</v>
      </c>
      <c r="BH302" s="61">
        <f t="shared" si="542"/>
        <v>45747</v>
      </c>
      <c r="BI302" s="61">
        <f t="shared" si="542"/>
        <v>45777</v>
      </c>
    </row>
    <row r="303" spans="1:61">
      <c r="D303" s="63"/>
      <c r="E303" s="64"/>
      <c r="F303" s="64"/>
      <c r="G303" s="65"/>
      <c r="H303" s="65"/>
      <c r="I303" s="65"/>
      <c r="J303" s="65"/>
      <c r="K303" s="65"/>
      <c r="L303" s="65"/>
      <c r="M303" s="65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94" t="s">
        <v>66</v>
      </c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</row>
    <row r="304" spans="1:61">
      <c r="A304" s="100">
        <v>124500107</v>
      </c>
      <c r="B304" s="101">
        <v>4</v>
      </c>
      <c r="D304" s="67">
        <v>1</v>
      </c>
      <c r="E304" s="68" t="s">
        <v>14</v>
      </c>
      <c r="F304" s="68"/>
      <c r="G304" s="69">
        <f t="shared" ref="G304:K313" si="543">SUMIF($N$8:$BI$8,G$11,$N304:$BI304)</f>
        <v>0</v>
      </c>
      <c r="H304" s="69">
        <f t="shared" si="543"/>
        <v>0</v>
      </c>
      <c r="I304" s="69">
        <f t="shared" si="543"/>
        <v>0</v>
      </c>
      <c r="J304" s="69">
        <f t="shared" si="543"/>
        <v>0</v>
      </c>
      <c r="K304" s="69">
        <f t="shared" si="543"/>
        <v>0</v>
      </c>
      <c r="L304" s="69">
        <f>SUM(G304:K304)</f>
        <v>0</v>
      </c>
      <c r="M304" s="69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  <c r="AK304" s="70"/>
      <c r="AL304" s="70"/>
      <c r="AM304" s="70"/>
      <c r="AN304" s="70"/>
      <c r="AO304" s="70"/>
      <c r="AP304" s="70"/>
      <c r="AQ304" s="70"/>
      <c r="AR304" s="70"/>
      <c r="AS304" s="70"/>
      <c r="AT304" s="70"/>
      <c r="AU304" s="70"/>
      <c r="AV304" s="70"/>
      <c r="AW304" s="70"/>
      <c r="AX304" s="70"/>
      <c r="AY304" s="70"/>
      <c r="AZ304" s="70"/>
      <c r="BA304" s="70"/>
      <c r="BB304" s="70"/>
      <c r="BC304" s="70"/>
      <c r="BD304" s="70"/>
      <c r="BE304" s="70"/>
      <c r="BF304" s="70"/>
      <c r="BG304" s="70"/>
      <c r="BH304" s="70"/>
      <c r="BI304" s="70"/>
    </row>
    <row r="305" spans="1:69">
      <c r="A305" s="100">
        <v>124500107</v>
      </c>
      <c r="B305" s="106" t="s">
        <v>48</v>
      </c>
      <c r="C305" s="107"/>
      <c r="D305" s="67">
        <v>2</v>
      </c>
      <c r="E305" s="68" t="s">
        <v>15</v>
      </c>
      <c r="F305" s="68"/>
      <c r="G305" s="69">
        <f t="shared" si="543"/>
        <v>126112</v>
      </c>
      <c r="H305" s="69">
        <f t="shared" si="543"/>
        <v>25000</v>
      </c>
      <c r="I305" s="69">
        <f t="shared" si="543"/>
        <v>0</v>
      </c>
      <c r="J305" s="69">
        <f t="shared" si="543"/>
        <v>0</v>
      </c>
      <c r="K305" s="69">
        <f t="shared" si="543"/>
        <v>0</v>
      </c>
      <c r="L305" s="69">
        <f t="shared" ref="L305:L313" si="544">SUM(G305:K305)</f>
        <v>151112</v>
      </c>
      <c r="M305" s="69"/>
      <c r="N305" s="70"/>
      <c r="O305" s="70"/>
      <c r="P305" s="70"/>
      <c r="Q305" s="70"/>
      <c r="R305" s="70"/>
      <c r="S305" s="70">
        <v>55000</v>
      </c>
      <c r="T305" s="70">
        <v>61112</v>
      </c>
      <c r="U305" s="70">
        <v>10000</v>
      </c>
      <c r="V305" s="70"/>
      <c r="W305" s="70"/>
      <c r="X305" s="70"/>
      <c r="Y305" s="70"/>
      <c r="Z305" s="70">
        <v>5000</v>
      </c>
      <c r="AA305" s="70"/>
      <c r="AB305" s="70">
        <v>5000</v>
      </c>
      <c r="AC305" s="70"/>
      <c r="AD305" s="70"/>
      <c r="AE305" s="70">
        <v>15000</v>
      </c>
      <c r="AF305" s="70"/>
      <c r="AG305" s="70"/>
      <c r="AH305" s="70"/>
      <c r="AI305" s="70"/>
      <c r="AJ305" s="70"/>
      <c r="AK305" s="70"/>
      <c r="AL305" s="70"/>
      <c r="AM305" s="70"/>
      <c r="AN305" s="70"/>
      <c r="AO305" s="70"/>
      <c r="AP305" s="70"/>
      <c r="AQ305" s="70"/>
      <c r="AR305" s="70"/>
      <c r="AS305" s="70"/>
      <c r="AT305" s="70"/>
      <c r="AU305" s="70"/>
      <c r="AV305" s="70"/>
      <c r="AW305" s="70"/>
      <c r="AX305" s="70"/>
      <c r="AY305" s="70"/>
      <c r="AZ305" s="70"/>
      <c r="BA305" s="70"/>
      <c r="BB305" s="70"/>
      <c r="BC305" s="70"/>
      <c r="BD305" s="70"/>
      <c r="BE305" s="70"/>
      <c r="BF305" s="70"/>
      <c r="BG305" s="70"/>
      <c r="BH305" s="70"/>
      <c r="BI305" s="70"/>
    </row>
    <row r="306" spans="1:69">
      <c r="A306" s="100">
        <v>124500107</v>
      </c>
      <c r="B306" s="101">
        <v>1</v>
      </c>
      <c r="D306" s="67">
        <v>3</v>
      </c>
      <c r="E306" s="68" t="s">
        <v>16</v>
      </c>
      <c r="F306" s="68"/>
      <c r="G306" s="69">
        <f t="shared" si="543"/>
        <v>0</v>
      </c>
      <c r="H306" s="69">
        <f t="shared" si="543"/>
        <v>6630000</v>
      </c>
      <c r="I306" s="69">
        <f t="shared" si="543"/>
        <v>10585548</v>
      </c>
      <c r="J306" s="69">
        <f t="shared" si="543"/>
        <v>0</v>
      </c>
      <c r="K306" s="69">
        <f t="shared" si="543"/>
        <v>0</v>
      </c>
      <c r="L306" s="69">
        <f t="shared" si="544"/>
        <v>17215548</v>
      </c>
      <c r="M306" s="69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>
        <v>1545000</v>
      </c>
      <c r="Z306" s="70"/>
      <c r="AA306" s="70">
        <v>150000</v>
      </c>
      <c r="AB306" s="70"/>
      <c r="AC306" s="70">
        <v>150000</v>
      </c>
      <c r="AD306" s="70">
        <v>1545000</v>
      </c>
      <c r="AE306" s="70">
        <v>150000</v>
      </c>
      <c r="AF306" s="70"/>
      <c r="AG306" s="70">
        <v>3090000</v>
      </c>
      <c r="AH306" s="70">
        <v>200000</v>
      </c>
      <c r="AI306" s="70">
        <v>1945000</v>
      </c>
      <c r="AJ306" s="70">
        <v>2300000</v>
      </c>
      <c r="AK306" s="70">
        <v>3100000</v>
      </c>
      <c r="AL306" s="70">
        <v>2300000</v>
      </c>
      <c r="AM306" s="70">
        <v>740548</v>
      </c>
      <c r="AN306" s="70"/>
      <c r="AO306" s="70"/>
      <c r="AP306" s="70"/>
      <c r="AQ306" s="70"/>
      <c r="AR306" s="70"/>
      <c r="AS306" s="70"/>
      <c r="AT306" s="70"/>
      <c r="AU306" s="70"/>
      <c r="AV306" s="70"/>
      <c r="AW306" s="70"/>
      <c r="AX306" s="70"/>
      <c r="AY306" s="70"/>
      <c r="AZ306" s="70"/>
      <c r="BA306" s="70"/>
      <c r="BB306" s="70"/>
      <c r="BC306" s="70"/>
      <c r="BD306" s="70"/>
      <c r="BE306" s="70"/>
      <c r="BF306" s="70"/>
      <c r="BG306" s="70"/>
      <c r="BH306" s="70"/>
      <c r="BI306" s="70"/>
    </row>
    <row r="307" spans="1:69">
      <c r="A307" s="100">
        <v>124500107</v>
      </c>
      <c r="B307" s="101" t="s">
        <v>49</v>
      </c>
      <c r="D307" s="67">
        <v>4</v>
      </c>
      <c r="E307" s="68" t="s">
        <v>17</v>
      </c>
      <c r="F307" s="68"/>
      <c r="G307" s="69">
        <f t="shared" si="543"/>
        <v>0</v>
      </c>
      <c r="H307" s="69">
        <f t="shared" si="543"/>
        <v>0</v>
      </c>
      <c r="I307" s="69">
        <f t="shared" si="543"/>
        <v>12565000</v>
      </c>
      <c r="J307" s="69">
        <f t="shared" si="543"/>
        <v>0</v>
      </c>
      <c r="K307" s="69">
        <f t="shared" si="543"/>
        <v>0</v>
      </c>
      <c r="L307" s="69">
        <f t="shared" si="544"/>
        <v>12565000</v>
      </c>
      <c r="M307" s="69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  <c r="AE307" s="70"/>
      <c r="AF307" s="70"/>
      <c r="AG307" s="70"/>
      <c r="AH307" s="70"/>
      <c r="AI307" s="70"/>
      <c r="AJ307" s="70">
        <v>100000</v>
      </c>
      <c r="AK307" s="70">
        <v>500000</v>
      </c>
      <c r="AL307" s="70">
        <v>1700000</v>
      </c>
      <c r="AM307" s="70">
        <v>2100000</v>
      </c>
      <c r="AN307" s="70">
        <v>2100000</v>
      </c>
      <c r="AO307" s="70">
        <v>2000000</v>
      </c>
      <c r="AP307" s="70">
        <v>2000000</v>
      </c>
      <c r="AQ307" s="70">
        <v>1565000</v>
      </c>
      <c r="AR307" s="70">
        <v>500000</v>
      </c>
      <c r="AS307" s="70"/>
      <c r="AT307" s="70"/>
      <c r="AU307" s="70"/>
      <c r="AV307" s="70"/>
      <c r="AW307" s="70"/>
      <c r="AX307" s="70"/>
      <c r="AY307" s="70"/>
      <c r="AZ307" s="70"/>
      <c r="BA307" s="70"/>
      <c r="BB307" s="70"/>
      <c r="BC307" s="70"/>
      <c r="BD307" s="70"/>
      <c r="BE307" s="70"/>
      <c r="BF307" s="70"/>
      <c r="BG307" s="70"/>
      <c r="BH307" s="70"/>
      <c r="BI307" s="70"/>
    </row>
    <row r="308" spans="1:69">
      <c r="A308" s="100">
        <v>124500107</v>
      </c>
      <c r="B308" s="101">
        <v>6.1</v>
      </c>
      <c r="D308" s="67">
        <v>5</v>
      </c>
      <c r="E308" s="68" t="s">
        <v>18</v>
      </c>
      <c r="F308" s="68"/>
      <c r="G308" s="69">
        <f t="shared" si="543"/>
        <v>0</v>
      </c>
      <c r="H308" s="69">
        <f t="shared" si="543"/>
        <v>0</v>
      </c>
      <c r="I308" s="69">
        <f t="shared" si="543"/>
        <v>1100000</v>
      </c>
      <c r="J308" s="69">
        <f t="shared" si="543"/>
        <v>50000</v>
      </c>
      <c r="K308" s="69">
        <f t="shared" si="543"/>
        <v>0</v>
      </c>
      <c r="L308" s="69">
        <f t="shared" si="544"/>
        <v>1150000</v>
      </c>
      <c r="M308" s="69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  <c r="AE308" s="70"/>
      <c r="AF308" s="70"/>
      <c r="AG308" s="70"/>
      <c r="AH308" s="70"/>
      <c r="AI308" s="70"/>
      <c r="AJ308" s="70">
        <v>50000</v>
      </c>
      <c r="AK308" s="70">
        <v>70000</v>
      </c>
      <c r="AL308" s="70">
        <v>190000</v>
      </c>
      <c r="AM308" s="70">
        <v>190000</v>
      </c>
      <c r="AN308" s="70">
        <v>190000</v>
      </c>
      <c r="AO308" s="70">
        <v>190000</v>
      </c>
      <c r="AP308" s="70">
        <v>100000</v>
      </c>
      <c r="AQ308" s="70">
        <v>100000</v>
      </c>
      <c r="AR308" s="70">
        <v>10000</v>
      </c>
      <c r="AS308" s="70">
        <v>10000</v>
      </c>
      <c r="AT308" s="70">
        <v>5000</v>
      </c>
      <c r="AU308" s="70">
        <v>5000</v>
      </c>
      <c r="AV308" s="70">
        <v>5000</v>
      </c>
      <c r="AW308" s="70">
        <v>5000</v>
      </c>
      <c r="AX308" s="70">
        <v>5000</v>
      </c>
      <c r="AY308" s="70">
        <v>5000</v>
      </c>
      <c r="AZ308" s="70">
        <v>5000</v>
      </c>
      <c r="BA308" s="70">
        <v>5000</v>
      </c>
      <c r="BB308" s="70">
        <v>5000</v>
      </c>
      <c r="BC308" s="70">
        <v>5000</v>
      </c>
      <c r="BD308" s="70"/>
      <c r="BE308" s="70"/>
      <c r="BF308" s="70"/>
      <c r="BG308" s="70"/>
      <c r="BH308" s="70"/>
      <c r="BI308" s="70"/>
    </row>
    <row r="309" spans="1:69">
      <c r="A309" s="100">
        <v>124500107</v>
      </c>
      <c r="B309" s="101" t="s">
        <v>50</v>
      </c>
      <c r="D309" s="67">
        <v>6</v>
      </c>
      <c r="E309" s="68" t="s">
        <v>19</v>
      </c>
      <c r="F309" s="68"/>
      <c r="G309" s="69">
        <f t="shared" si="543"/>
        <v>40000</v>
      </c>
      <c r="H309" s="69">
        <f t="shared" si="543"/>
        <v>70000</v>
      </c>
      <c r="I309" s="69">
        <f t="shared" si="543"/>
        <v>25000</v>
      </c>
      <c r="J309" s="69">
        <f t="shared" si="543"/>
        <v>0</v>
      </c>
      <c r="K309" s="69">
        <f t="shared" si="543"/>
        <v>0</v>
      </c>
      <c r="L309" s="69">
        <f t="shared" si="544"/>
        <v>135000</v>
      </c>
      <c r="M309" s="69"/>
      <c r="N309" s="70"/>
      <c r="O309" s="70"/>
      <c r="P309" s="70"/>
      <c r="Q309" s="70"/>
      <c r="R309" s="70"/>
      <c r="S309" s="70">
        <v>20000</v>
      </c>
      <c r="T309" s="70">
        <v>20000</v>
      </c>
      <c r="U309" s="70"/>
      <c r="V309" s="70"/>
      <c r="W309" s="70">
        <v>5000</v>
      </c>
      <c r="X309" s="70"/>
      <c r="Y309" s="70"/>
      <c r="Z309" s="70">
        <v>5000</v>
      </c>
      <c r="AA309" s="70">
        <v>5000</v>
      </c>
      <c r="AB309" s="70">
        <v>5000</v>
      </c>
      <c r="AC309" s="70"/>
      <c r="AD309" s="70"/>
      <c r="AE309" s="70">
        <v>50000</v>
      </c>
      <c r="AF309" s="70"/>
      <c r="AG309" s="70"/>
      <c r="AH309" s="70"/>
      <c r="AI309" s="70"/>
      <c r="AJ309" s="70">
        <v>25000</v>
      </c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0"/>
      <c r="BH309" s="70"/>
      <c r="BI309" s="70"/>
    </row>
    <row r="310" spans="1:69">
      <c r="A310" s="100">
        <v>124500107</v>
      </c>
      <c r="B310" s="101">
        <v>7</v>
      </c>
      <c r="D310" s="67">
        <v>7</v>
      </c>
      <c r="E310" s="68" t="s">
        <v>20</v>
      </c>
      <c r="F310" s="71"/>
      <c r="G310" s="69">
        <f t="shared" si="543"/>
        <v>0</v>
      </c>
      <c r="H310" s="69">
        <f t="shared" si="543"/>
        <v>200000</v>
      </c>
      <c r="I310" s="69">
        <f t="shared" si="543"/>
        <v>1841555</v>
      </c>
      <c r="J310" s="69">
        <f t="shared" si="543"/>
        <v>1000000</v>
      </c>
      <c r="K310" s="69">
        <f t="shared" si="543"/>
        <v>0</v>
      </c>
      <c r="L310" s="69">
        <f t="shared" si="544"/>
        <v>3041555</v>
      </c>
      <c r="M310" s="69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>
        <v>50000</v>
      </c>
      <c r="Y310" s="70"/>
      <c r="Z310" s="70"/>
      <c r="AA310" s="70"/>
      <c r="AB310" s="70">
        <v>50000</v>
      </c>
      <c r="AC310" s="70"/>
      <c r="AD310" s="70">
        <v>50000</v>
      </c>
      <c r="AE310" s="70"/>
      <c r="AF310" s="70">
        <v>50000</v>
      </c>
      <c r="AG310" s="70"/>
      <c r="AH310" s="70"/>
      <c r="AI310" s="70"/>
      <c r="AJ310" s="70">
        <v>100000</v>
      </c>
      <c r="AK310" s="70">
        <v>100000</v>
      </c>
      <c r="AL310" s="70">
        <v>100000</v>
      </c>
      <c r="AM310" s="70">
        <v>250000</v>
      </c>
      <c r="AN310" s="70">
        <v>250000</v>
      </c>
      <c r="AO310" s="70">
        <v>250000</v>
      </c>
      <c r="AP310" s="70">
        <v>250000</v>
      </c>
      <c r="AQ310" s="70">
        <v>250000</v>
      </c>
      <c r="AR310" s="70">
        <v>191555</v>
      </c>
      <c r="AS310" s="70">
        <v>100000</v>
      </c>
      <c r="AT310" s="70"/>
      <c r="AU310" s="70"/>
      <c r="AV310" s="70"/>
      <c r="AW310" s="70"/>
      <c r="AX310" s="70">
        <v>1000000</v>
      </c>
      <c r="AY310" s="70"/>
      <c r="AZ310" s="70"/>
      <c r="BA310" s="70"/>
      <c r="BB310" s="70"/>
      <c r="BC310" s="70"/>
      <c r="BD310" s="70"/>
      <c r="BE310" s="70"/>
      <c r="BF310" s="70"/>
      <c r="BG310" s="70"/>
      <c r="BH310" s="70"/>
      <c r="BI310" s="70"/>
    </row>
    <row r="311" spans="1:69">
      <c r="A311" s="100">
        <v>124500107</v>
      </c>
      <c r="B311" s="101">
        <v>2.5</v>
      </c>
      <c r="D311" s="67">
        <v>8</v>
      </c>
      <c r="E311" s="68" t="s">
        <v>21</v>
      </c>
      <c r="F311" s="71"/>
      <c r="G311" s="69">
        <f t="shared" si="543"/>
        <v>0</v>
      </c>
      <c r="H311" s="69">
        <f t="shared" si="543"/>
        <v>0</v>
      </c>
      <c r="I311" s="69">
        <f t="shared" si="543"/>
        <v>0</v>
      </c>
      <c r="J311" s="69">
        <f t="shared" si="543"/>
        <v>0</v>
      </c>
      <c r="K311" s="69">
        <f t="shared" si="543"/>
        <v>0</v>
      </c>
      <c r="L311" s="69">
        <f t="shared" si="544"/>
        <v>0</v>
      </c>
      <c r="M311" s="69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  <c r="AB311" s="70"/>
      <c r="AC311" s="70"/>
      <c r="AD311" s="70"/>
      <c r="AE311" s="70"/>
      <c r="AF311" s="70"/>
      <c r="AG311" s="70"/>
      <c r="AH311" s="70"/>
      <c r="AI311" s="70"/>
      <c r="AJ311" s="70"/>
      <c r="AK311" s="70"/>
      <c r="AL311" s="70"/>
      <c r="AM311" s="70"/>
      <c r="AN311" s="70"/>
      <c r="AO311" s="70"/>
      <c r="AP311" s="70"/>
      <c r="AQ311" s="70"/>
      <c r="AR311" s="70"/>
      <c r="AS311" s="70"/>
      <c r="AT311" s="70"/>
      <c r="AU311" s="70"/>
      <c r="AV311" s="70"/>
      <c r="AW311" s="70"/>
      <c r="AX311" s="70"/>
      <c r="AY311" s="70"/>
      <c r="AZ311" s="70"/>
      <c r="BA311" s="70"/>
      <c r="BB311" s="70"/>
      <c r="BC311" s="70"/>
      <c r="BD311" s="70"/>
      <c r="BE311" s="70"/>
      <c r="BF311" s="70"/>
      <c r="BG311" s="70"/>
      <c r="BH311" s="70"/>
      <c r="BI311" s="70"/>
    </row>
    <row r="312" spans="1:69">
      <c r="A312" s="100">
        <v>124500107</v>
      </c>
      <c r="B312" s="101">
        <v>9</v>
      </c>
      <c r="D312" s="67">
        <v>9</v>
      </c>
      <c r="E312" s="68" t="s">
        <v>22</v>
      </c>
      <c r="F312" s="68"/>
      <c r="G312" s="69">
        <f t="shared" si="543"/>
        <v>32923.398399999998</v>
      </c>
      <c r="H312" s="69">
        <f t="shared" si="543"/>
        <v>1372535</v>
      </c>
      <c r="I312" s="69">
        <f t="shared" si="543"/>
        <v>5176409.8146000002</v>
      </c>
      <c r="J312" s="69">
        <f t="shared" si="543"/>
        <v>208110</v>
      </c>
      <c r="K312" s="69">
        <f t="shared" si="543"/>
        <v>0</v>
      </c>
      <c r="L312" s="69">
        <f t="shared" si="544"/>
        <v>6789978.2130000005</v>
      </c>
      <c r="M312" s="69"/>
      <c r="N312" s="70"/>
      <c r="O312" s="70"/>
      <c r="P312" s="70"/>
      <c r="Q312" s="70"/>
      <c r="R312" s="70"/>
      <c r="S312" s="70">
        <f t="shared" ref="S312" si="545">SUM(S304:S311)*0.1982</f>
        <v>14864.999999999998</v>
      </c>
      <c r="T312" s="70">
        <f t="shared" ref="T312" si="546">SUM(T304:T311)*0.1982</f>
        <v>16076.398399999998</v>
      </c>
      <c r="U312" s="70">
        <f t="shared" ref="U312" si="547">SUM(U304:U311)*0.1982</f>
        <v>1981.9999999999998</v>
      </c>
      <c r="V312" s="70">
        <f t="shared" ref="V312" si="548">SUM(V304:V311)*0.1982</f>
        <v>0</v>
      </c>
      <c r="W312" s="70">
        <f t="shared" ref="W312" si="549">SUM(W304:W311)*0.1982</f>
        <v>990.99999999999989</v>
      </c>
      <c r="X312" s="70">
        <f t="shared" ref="X312" si="550">SUM(X304:X311)*0.1982</f>
        <v>9910</v>
      </c>
      <c r="Y312" s="70">
        <f t="shared" ref="Y312" si="551">SUM(Y304:Y311)*0.1982</f>
        <v>306219</v>
      </c>
      <c r="Z312" s="70">
        <f t="shared" ref="Z312" si="552">SUM(Z304:Z311)*0.1982</f>
        <v>1981.9999999999998</v>
      </c>
      <c r="AA312" s="70">
        <f t="shared" ref="AA312" si="553">SUM(AA304:AA311)*0.1982</f>
        <v>30720.999999999996</v>
      </c>
      <c r="AB312" s="70">
        <f t="shared" ref="AB312" si="554">SUM(AB304:AB311)*0.1982</f>
        <v>11892</v>
      </c>
      <c r="AC312" s="70">
        <f t="shared" ref="AC312" si="555">SUM(AC304:AC311)*0.1982</f>
        <v>29729.999999999996</v>
      </c>
      <c r="AD312" s="70">
        <f t="shared" ref="AD312" si="556">SUM(AD304:AD311)*0.1982</f>
        <v>316129</v>
      </c>
      <c r="AE312" s="70">
        <f t="shared" ref="AE312" si="557">SUM(AE304:AE311)*0.1982</f>
        <v>42613</v>
      </c>
      <c r="AF312" s="70">
        <f t="shared" ref="AF312" si="558">SUM(AF304:AF311)*0.1982</f>
        <v>9910</v>
      </c>
      <c r="AG312" s="70">
        <f t="shared" ref="AG312" si="559">SUM(AG304:AG311)*0.1982</f>
        <v>612438</v>
      </c>
      <c r="AH312" s="70">
        <f t="shared" ref="AH312" si="560">SUM(AH304:AH311)*0.1982</f>
        <v>39640</v>
      </c>
      <c r="AI312" s="70">
        <f t="shared" ref="AI312" si="561">SUM(AI304:AI311)*0.1982</f>
        <v>385499</v>
      </c>
      <c r="AJ312" s="70">
        <f t="shared" ref="AJ312" si="562">SUM(AJ304:AJ311)*0.1982</f>
        <v>510364.99999999994</v>
      </c>
      <c r="AK312" s="70">
        <f t="shared" ref="AK312" si="563">SUM(AK304:AK311)*0.1982</f>
        <v>747214</v>
      </c>
      <c r="AL312" s="70">
        <f t="shared" ref="AL312" si="564">SUM(AL304:AL311)*0.1982</f>
        <v>850278</v>
      </c>
      <c r="AM312" s="70">
        <f t="shared" ref="AM312" si="565">SUM(AM304:AM311)*0.1982</f>
        <v>650204.61359999992</v>
      </c>
      <c r="AN312" s="70">
        <f t="shared" ref="AN312" si="566">SUM(AN304:AN311)*0.1982</f>
        <v>503427.99999999994</v>
      </c>
      <c r="AO312" s="70">
        <f t="shared" ref="AO312" si="567">SUM(AO304:AO311)*0.1982</f>
        <v>483607.99999999994</v>
      </c>
      <c r="AP312" s="70">
        <f t="shared" ref="AP312" si="568">SUM(AP304:AP311)*0.1982</f>
        <v>465769.99999999994</v>
      </c>
      <c r="AQ312" s="70">
        <f t="shared" ref="AQ312" si="569">SUM(AQ304:AQ311)*0.1982</f>
        <v>379553</v>
      </c>
      <c r="AR312" s="70">
        <f t="shared" ref="AR312" si="570">SUM(AR304:AR311)*0.1982</f>
        <v>139048.201</v>
      </c>
      <c r="AS312" s="70">
        <f t="shared" ref="AS312" si="571">SUM(AS304:AS311)*0.1982</f>
        <v>21802</v>
      </c>
      <c r="AT312" s="70">
        <f t="shared" ref="AT312" si="572">SUM(AT304:AT311)*0.1982</f>
        <v>990.99999999999989</v>
      </c>
      <c r="AU312" s="70">
        <f t="shared" ref="AU312" si="573">SUM(AU304:AU311)*0.1982</f>
        <v>990.99999999999989</v>
      </c>
      <c r="AV312" s="70">
        <f t="shared" ref="AV312" si="574">SUM(AV304:AV311)*0.1982</f>
        <v>990.99999999999989</v>
      </c>
      <c r="AW312" s="70">
        <f t="shared" ref="AW312" si="575">SUM(AW304:AW311)*0.1982</f>
        <v>990.99999999999989</v>
      </c>
      <c r="AX312" s="70">
        <f t="shared" ref="AX312" si="576">SUM(AX304:AX311)*0.1982</f>
        <v>199191</v>
      </c>
      <c r="AY312" s="70">
        <f t="shared" ref="AY312" si="577">SUM(AY304:AY311)*0.1982</f>
        <v>990.99999999999989</v>
      </c>
      <c r="AZ312" s="70">
        <f t="shared" ref="AZ312" si="578">SUM(AZ304:AZ311)*0.1982</f>
        <v>990.99999999999989</v>
      </c>
      <c r="BA312" s="70">
        <f t="shared" ref="BA312" si="579">SUM(BA304:BA311)*0.1982</f>
        <v>990.99999999999989</v>
      </c>
      <c r="BB312" s="70">
        <f t="shared" ref="BB312" si="580">SUM(BB304:BB311)*0.1982</f>
        <v>990.99999999999989</v>
      </c>
      <c r="BC312" s="70">
        <f t="shared" ref="BC312" si="581">SUM(BC304:BC311)*0.1982</f>
        <v>990.99999999999989</v>
      </c>
      <c r="BD312" s="70"/>
      <c r="BE312" s="70"/>
      <c r="BF312" s="70"/>
      <c r="BG312" s="70"/>
      <c r="BH312" s="70"/>
      <c r="BI312" s="70"/>
    </row>
    <row r="313" spans="1:69">
      <c r="A313" s="100">
        <v>124500107</v>
      </c>
      <c r="B313" s="101">
        <v>10</v>
      </c>
      <c r="D313" s="67">
        <v>10</v>
      </c>
      <c r="E313" s="68" t="s">
        <v>23</v>
      </c>
      <c r="F313" s="68"/>
      <c r="G313" s="69">
        <f t="shared" si="543"/>
        <v>0</v>
      </c>
      <c r="H313" s="69">
        <f t="shared" si="543"/>
        <v>0</v>
      </c>
      <c r="I313" s="69">
        <f t="shared" si="543"/>
        <v>0</v>
      </c>
      <c r="J313" s="69">
        <f t="shared" si="543"/>
        <v>0</v>
      </c>
      <c r="K313" s="69">
        <f t="shared" si="543"/>
        <v>0</v>
      </c>
      <c r="L313" s="69">
        <f t="shared" si="544"/>
        <v>0</v>
      </c>
      <c r="M313" s="69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  <c r="AE313" s="70"/>
      <c r="AF313" s="70"/>
      <c r="AG313" s="70"/>
      <c r="AH313" s="70"/>
      <c r="AI313" s="70"/>
      <c r="AJ313" s="70"/>
      <c r="AK313" s="70"/>
      <c r="AL313" s="70"/>
      <c r="AM313" s="70"/>
      <c r="AN313" s="70"/>
      <c r="AO313" s="70"/>
      <c r="AP313" s="70"/>
      <c r="AQ313" s="70"/>
      <c r="AR313" s="70"/>
      <c r="AS313" s="70"/>
      <c r="AT313" s="70"/>
      <c r="AU313" s="70"/>
      <c r="AV313" s="70"/>
      <c r="AW313" s="70"/>
      <c r="AX313" s="70"/>
      <c r="AY313" s="70"/>
      <c r="AZ313" s="70"/>
      <c r="BA313" s="70"/>
      <c r="BB313" s="70"/>
      <c r="BC313" s="70"/>
      <c r="BD313" s="70"/>
      <c r="BE313" s="70"/>
      <c r="BF313" s="70"/>
      <c r="BG313" s="70"/>
      <c r="BH313" s="70"/>
      <c r="BI313" s="70"/>
    </row>
    <row r="314" spans="1:69">
      <c r="D314" s="67"/>
      <c r="E314" s="68"/>
      <c r="F314" s="68"/>
      <c r="G314" s="69"/>
      <c r="H314" s="69"/>
      <c r="I314" s="69"/>
      <c r="J314" s="69"/>
      <c r="K314" s="69"/>
      <c r="L314" s="69"/>
      <c r="M314" s="69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  <c r="AE314" s="70"/>
      <c r="AF314" s="70"/>
      <c r="AG314" s="70"/>
      <c r="AH314" s="70"/>
      <c r="AI314" s="70"/>
      <c r="AJ314" s="70"/>
      <c r="AK314" s="70"/>
      <c r="AL314" s="70"/>
      <c r="AM314" s="70"/>
      <c r="AN314" s="70"/>
      <c r="AO314" s="70"/>
      <c r="AP314" s="70"/>
      <c r="AQ314" s="70"/>
      <c r="AR314" s="70"/>
      <c r="AS314" s="70"/>
      <c r="AT314" s="70"/>
      <c r="AU314" s="70"/>
      <c r="AV314" s="70"/>
      <c r="AW314" s="70"/>
      <c r="AX314" s="70"/>
      <c r="AY314" s="70"/>
      <c r="AZ314" s="70"/>
      <c r="BA314" s="70"/>
      <c r="BB314" s="70"/>
      <c r="BC314" s="70"/>
      <c r="BD314" s="70"/>
      <c r="BE314" s="70"/>
      <c r="BF314" s="70"/>
      <c r="BG314" s="70"/>
      <c r="BH314" s="70"/>
      <c r="BI314" s="70"/>
    </row>
    <row r="315" spans="1:69" s="57" customFormat="1">
      <c r="A315" s="100"/>
      <c r="B315" s="109"/>
      <c r="C315" s="102"/>
      <c r="D315" s="72">
        <v>11</v>
      </c>
      <c r="E315" s="73" t="s">
        <v>51</v>
      </c>
      <c r="F315" s="72"/>
      <c r="G315" s="74">
        <f t="shared" ref="G315:AN315" si="582">SUM(G304:G313)</f>
        <v>199035.39840000001</v>
      </c>
      <c r="H315" s="74">
        <f t="shared" si="582"/>
        <v>8297535</v>
      </c>
      <c r="I315" s="74">
        <f t="shared" si="582"/>
        <v>31293512.814599998</v>
      </c>
      <c r="J315" s="74">
        <f t="shared" si="582"/>
        <v>1258110</v>
      </c>
      <c r="K315" s="74">
        <f t="shared" ref="K315" si="583">SUM(K304:K313)</f>
        <v>0</v>
      </c>
      <c r="L315" s="74"/>
      <c r="M315" s="74"/>
      <c r="N315" s="74">
        <f t="shared" si="582"/>
        <v>0</v>
      </c>
      <c r="O315" s="74">
        <f t="shared" si="582"/>
        <v>0</v>
      </c>
      <c r="P315" s="74">
        <f t="shared" si="582"/>
        <v>0</v>
      </c>
      <c r="Q315" s="74">
        <f t="shared" si="582"/>
        <v>0</v>
      </c>
      <c r="R315" s="74">
        <f t="shared" si="582"/>
        <v>0</v>
      </c>
      <c r="S315" s="74">
        <f t="shared" si="582"/>
        <v>89865</v>
      </c>
      <c r="T315" s="74">
        <f t="shared" si="582"/>
        <v>97188.398400000005</v>
      </c>
      <c r="U315" s="74">
        <f t="shared" si="582"/>
        <v>11982</v>
      </c>
      <c r="V315" s="74">
        <f t="shared" si="582"/>
        <v>0</v>
      </c>
      <c r="W315" s="74">
        <f t="shared" si="582"/>
        <v>5991</v>
      </c>
      <c r="X315" s="74">
        <f t="shared" si="582"/>
        <v>59910</v>
      </c>
      <c r="Y315" s="74">
        <f t="shared" si="582"/>
        <v>1851219</v>
      </c>
      <c r="Z315" s="74">
        <f t="shared" si="582"/>
        <v>11982</v>
      </c>
      <c r="AA315" s="74">
        <f t="shared" si="582"/>
        <v>185721</v>
      </c>
      <c r="AB315" s="74">
        <f t="shared" si="582"/>
        <v>71892</v>
      </c>
      <c r="AC315" s="74">
        <f t="shared" si="582"/>
        <v>179730</v>
      </c>
      <c r="AD315" s="74">
        <f t="shared" si="582"/>
        <v>1911129</v>
      </c>
      <c r="AE315" s="74">
        <f t="shared" si="582"/>
        <v>257613</v>
      </c>
      <c r="AF315" s="74">
        <f t="shared" si="582"/>
        <v>59910</v>
      </c>
      <c r="AG315" s="74">
        <f t="shared" si="582"/>
        <v>3702438</v>
      </c>
      <c r="AH315" s="74">
        <f t="shared" si="582"/>
        <v>239640</v>
      </c>
      <c r="AI315" s="74">
        <f t="shared" si="582"/>
        <v>2330499</v>
      </c>
      <c r="AJ315" s="74">
        <f t="shared" si="582"/>
        <v>3085365</v>
      </c>
      <c r="AK315" s="74">
        <f t="shared" si="582"/>
        <v>4517214</v>
      </c>
      <c r="AL315" s="74">
        <f t="shared" si="582"/>
        <v>5140278</v>
      </c>
      <c r="AM315" s="74">
        <f t="shared" si="582"/>
        <v>3930752.6135999998</v>
      </c>
      <c r="AN315" s="74">
        <f t="shared" si="582"/>
        <v>3043428</v>
      </c>
      <c r="AO315" s="74">
        <f t="shared" ref="AO315:BI315" si="584">SUM(AO304:AO313)</f>
        <v>2923608</v>
      </c>
      <c r="AP315" s="74">
        <f t="shared" si="584"/>
        <v>2815770</v>
      </c>
      <c r="AQ315" s="74">
        <f t="shared" si="584"/>
        <v>2294553</v>
      </c>
      <c r="AR315" s="74">
        <f t="shared" si="584"/>
        <v>840603.201</v>
      </c>
      <c r="AS315" s="74">
        <f t="shared" si="584"/>
        <v>131802</v>
      </c>
      <c r="AT315" s="74">
        <f t="shared" si="584"/>
        <v>5991</v>
      </c>
      <c r="AU315" s="74">
        <f t="shared" si="584"/>
        <v>5991</v>
      </c>
      <c r="AV315" s="74">
        <f t="shared" si="584"/>
        <v>5991</v>
      </c>
      <c r="AW315" s="74">
        <f t="shared" si="584"/>
        <v>5991</v>
      </c>
      <c r="AX315" s="74">
        <f t="shared" si="584"/>
        <v>1204191</v>
      </c>
      <c r="AY315" s="74">
        <f t="shared" si="584"/>
        <v>5991</v>
      </c>
      <c r="AZ315" s="74">
        <f t="shared" si="584"/>
        <v>5991</v>
      </c>
      <c r="BA315" s="74">
        <f t="shared" si="584"/>
        <v>5991</v>
      </c>
      <c r="BB315" s="74">
        <f t="shared" si="584"/>
        <v>5991</v>
      </c>
      <c r="BC315" s="74">
        <f t="shared" si="584"/>
        <v>5991</v>
      </c>
      <c r="BD315" s="74">
        <f t="shared" si="584"/>
        <v>0</v>
      </c>
      <c r="BE315" s="74">
        <f t="shared" si="584"/>
        <v>0</v>
      </c>
      <c r="BF315" s="74">
        <f t="shared" si="584"/>
        <v>0</v>
      </c>
      <c r="BG315" s="74">
        <f t="shared" si="584"/>
        <v>0</v>
      </c>
      <c r="BH315" s="74">
        <f t="shared" si="584"/>
        <v>0</v>
      </c>
      <c r="BI315" s="74">
        <f t="shared" si="584"/>
        <v>0</v>
      </c>
    </row>
    <row r="316" spans="1:69">
      <c r="D316" s="71">
        <v>12</v>
      </c>
      <c r="E316" s="68" t="s">
        <v>52</v>
      </c>
      <c r="F316" s="71"/>
      <c r="G316" s="69">
        <f>+G315</f>
        <v>199035.39840000001</v>
      </c>
      <c r="H316" s="69">
        <f>H315+G316</f>
        <v>8496570.3983999994</v>
      </c>
      <c r="I316" s="69">
        <f>I315+H316</f>
        <v>39790083.213</v>
      </c>
      <c r="J316" s="69">
        <f>J315+I316</f>
        <v>41048193.213</v>
      </c>
      <c r="K316" s="69">
        <f>K315+J316</f>
        <v>41048193.213</v>
      </c>
      <c r="L316" s="69">
        <f>L315+K316</f>
        <v>41048193.213</v>
      </c>
      <c r="M316" s="69"/>
      <c r="N316" s="70">
        <f>N315</f>
        <v>0</v>
      </c>
      <c r="O316" s="70">
        <f>O315+N316</f>
        <v>0</v>
      </c>
      <c r="P316" s="70">
        <f t="shared" ref="P316:R316" si="585">P315+O316</f>
        <v>0</v>
      </c>
      <c r="Q316" s="70">
        <f t="shared" si="585"/>
        <v>0</v>
      </c>
      <c r="R316" s="70">
        <f t="shared" si="585"/>
        <v>0</v>
      </c>
      <c r="S316" s="70">
        <f>S315+R316</f>
        <v>89865</v>
      </c>
      <c r="T316" s="70">
        <f t="shared" ref="T316:BI316" si="586">T315+S316</f>
        <v>187053.39840000001</v>
      </c>
      <c r="U316" s="70">
        <f t="shared" si="586"/>
        <v>199035.39840000001</v>
      </c>
      <c r="V316" s="70">
        <f t="shared" si="586"/>
        <v>199035.39840000001</v>
      </c>
      <c r="W316" s="70">
        <f t="shared" si="586"/>
        <v>205026.39840000001</v>
      </c>
      <c r="X316" s="70">
        <f t="shared" si="586"/>
        <v>264936.39840000001</v>
      </c>
      <c r="Y316" s="70">
        <f t="shared" si="586"/>
        <v>2116155.3983999998</v>
      </c>
      <c r="Z316" s="70">
        <f t="shared" si="586"/>
        <v>2128137.3983999998</v>
      </c>
      <c r="AA316" s="70">
        <f t="shared" si="586"/>
        <v>2313858.3983999998</v>
      </c>
      <c r="AB316" s="70">
        <f t="shared" si="586"/>
        <v>2385750.3983999998</v>
      </c>
      <c r="AC316" s="70">
        <f t="shared" si="586"/>
        <v>2565480.3983999998</v>
      </c>
      <c r="AD316" s="70">
        <f t="shared" si="586"/>
        <v>4476609.3983999994</v>
      </c>
      <c r="AE316" s="70">
        <f t="shared" si="586"/>
        <v>4734222.3983999994</v>
      </c>
      <c r="AF316" s="70">
        <f t="shared" si="586"/>
        <v>4794132.3983999994</v>
      </c>
      <c r="AG316" s="70">
        <f t="shared" si="586"/>
        <v>8496570.3983999994</v>
      </c>
      <c r="AH316" s="70">
        <f t="shared" si="586"/>
        <v>8736210.3983999994</v>
      </c>
      <c r="AI316" s="70">
        <f t="shared" si="586"/>
        <v>11066709.398399999</v>
      </c>
      <c r="AJ316" s="70">
        <f t="shared" si="586"/>
        <v>14152074.398399999</v>
      </c>
      <c r="AK316" s="70">
        <f t="shared" si="586"/>
        <v>18669288.398400001</v>
      </c>
      <c r="AL316" s="70">
        <f t="shared" si="586"/>
        <v>23809566.398400001</v>
      </c>
      <c r="AM316" s="70">
        <f t="shared" si="586"/>
        <v>27740319.012000002</v>
      </c>
      <c r="AN316" s="70">
        <f t="shared" si="586"/>
        <v>30783747.012000002</v>
      </c>
      <c r="AO316" s="70">
        <f t="shared" si="586"/>
        <v>33707355.012000002</v>
      </c>
      <c r="AP316" s="70">
        <f t="shared" si="586"/>
        <v>36523125.012000002</v>
      </c>
      <c r="AQ316" s="70">
        <f t="shared" si="586"/>
        <v>38817678.012000002</v>
      </c>
      <c r="AR316" s="70">
        <f t="shared" si="586"/>
        <v>39658281.213</v>
      </c>
      <c r="AS316" s="70">
        <f t="shared" si="586"/>
        <v>39790083.213</v>
      </c>
      <c r="AT316" s="70">
        <f t="shared" si="586"/>
        <v>39796074.213</v>
      </c>
      <c r="AU316" s="70">
        <f t="shared" si="586"/>
        <v>39802065.213</v>
      </c>
      <c r="AV316" s="70">
        <f t="shared" si="586"/>
        <v>39808056.213</v>
      </c>
      <c r="AW316" s="70">
        <f t="shared" si="586"/>
        <v>39814047.213</v>
      </c>
      <c r="AX316" s="70">
        <f t="shared" si="586"/>
        <v>41018238.213</v>
      </c>
      <c r="AY316" s="70">
        <f t="shared" si="586"/>
        <v>41024229.213</v>
      </c>
      <c r="AZ316" s="70">
        <f t="shared" si="586"/>
        <v>41030220.213</v>
      </c>
      <c r="BA316" s="70">
        <f t="shared" si="586"/>
        <v>41036211.213</v>
      </c>
      <c r="BB316" s="70">
        <f t="shared" si="586"/>
        <v>41042202.213</v>
      </c>
      <c r="BC316" s="70">
        <f t="shared" si="586"/>
        <v>41048193.213</v>
      </c>
      <c r="BD316" s="70">
        <f t="shared" si="586"/>
        <v>41048193.213</v>
      </c>
      <c r="BE316" s="70">
        <f t="shared" si="586"/>
        <v>41048193.213</v>
      </c>
      <c r="BF316" s="70">
        <f t="shared" si="586"/>
        <v>41048193.213</v>
      </c>
      <c r="BG316" s="70">
        <f t="shared" si="586"/>
        <v>41048193.213</v>
      </c>
      <c r="BH316" s="70">
        <f t="shared" si="586"/>
        <v>41048193.213</v>
      </c>
      <c r="BI316" s="70">
        <f t="shared" si="586"/>
        <v>41048193.213</v>
      </c>
    </row>
    <row r="317" spans="1:69">
      <c r="D317" s="71"/>
      <c r="E317" s="68"/>
      <c r="F317" s="71"/>
      <c r="G317" s="69"/>
      <c r="H317" s="69"/>
      <c r="I317" s="69"/>
      <c r="J317" s="69"/>
      <c r="K317" s="69"/>
      <c r="L317" s="69"/>
      <c r="M317" s="69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70"/>
      <c r="AF317" s="70"/>
      <c r="AG317" s="70"/>
      <c r="AH317" s="70"/>
      <c r="AI317" s="70"/>
      <c r="AJ317" s="70"/>
      <c r="AK317" s="70"/>
      <c r="AL317" s="70"/>
      <c r="AM317" s="70"/>
      <c r="AN317" s="70"/>
      <c r="AO317" s="70"/>
      <c r="AP317" s="70"/>
      <c r="AQ317" s="70"/>
      <c r="AR317" s="70"/>
      <c r="AS317" s="70"/>
      <c r="AT317" s="70"/>
      <c r="AU317" s="70"/>
      <c r="AV317" s="70"/>
      <c r="AW317" s="70"/>
      <c r="AX317" s="70"/>
      <c r="AY317" s="70"/>
      <c r="AZ317" s="70"/>
      <c r="BA317" s="70"/>
      <c r="BB317" s="70"/>
      <c r="BC317" s="70"/>
      <c r="BD317" s="70"/>
      <c r="BE317" s="70"/>
      <c r="BF317" s="70"/>
      <c r="BG317" s="70"/>
      <c r="BH317" s="70"/>
      <c r="BI317" s="70"/>
    </row>
    <row r="318" spans="1:69">
      <c r="B318" s="100"/>
      <c r="D318" s="71">
        <v>13</v>
      </c>
      <c r="E318" s="68" t="s">
        <v>53</v>
      </c>
      <c r="F318" s="71"/>
      <c r="G318" s="69"/>
      <c r="H318" s="69"/>
      <c r="I318" s="69"/>
      <c r="J318" s="69"/>
      <c r="K318" s="69"/>
      <c r="L318" s="69"/>
      <c r="M318" s="69"/>
      <c r="N318" s="92">
        <f>N315*0.5+M316+M324</f>
        <v>0</v>
      </c>
      <c r="O318" s="92">
        <f>O315*0.5+N316+N324</f>
        <v>0</v>
      </c>
      <c r="P318" s="92">
        <f t="shared" ref="P318:AQ318" si="587">P315*0.5+O316+O324</f>
        <v>0</v>
      </c>
      <c r="Q318" s="92">
        <f t="shared" si="587"/>
        <v>0</v>
      </c>
      <c r="R318" s="92">
        <f t="shared" si="587"/>
        <v>0</v>
      </c>
      <c r="S318" s="92">
        <f t="shared" si="587"/>
        <v>44932.5</v>
      </c>
      <c r="T318" s="92">
        <f t="shared" si="587"/>
        <v>138722.19284189216</v>
      </c>
      <c r="U318" s="92">
        <f t="shared" si="587"/>
        <v>194119.34451964777</v>
      </c>
      <c r="V318" s="92">
        <f t="shared" si="587"/>
        <v>201246.54111180131</v>
      </c>
      <c r="W318" s="92">
        <f t="shared" si="587"/>
        <v>205419.95377557902</v>
      </c>
      <c r="X318" s="92">
        <f t="shared" si="587"/>
        <v>239572.79376914172</v>
      </c>
      <c r="Y318" s="92">
        <f t="shared" si="587"/>
        <v>1196539.5331622676</v>
      </c>
      <c r="Z318" s="92">
        <f t="shared" si="587"/>
        <v>2135143.4780962076</v>
      </c>
      <c r="AA318" s="92">
        <f t="shared" si="587"/>
        <v>2246492.1496149702</v>
      </c>
      <c r="AB318" s="92">
        <f t="shared" si="587"/>
        <v>2388447.5541252773</v>
      </c>
      <c r="AC318" s="92">
        <f t="shared" si="587"/>
        <v>2528238.3353688717</v>
      </c>
      <c r="AD318" s="92">
        <f t="shared" si="587"/>
        <v>3588465.8236265918</v>
      </c>
      <c r="AE318" s="92">
        <f t="shared" si="587"/>
        <v>4693840.4111358784</v>
      </c>
      <c r="AF318" s="92">
        <f t="shared" si="587"/>
        <v>4880075.3476058096</v>
      </c>
      <c r="AG318" s="92">
        <f t="shared" si="587"/>
        <v>6789812.8325749291</v>
      </c>
      <c r="AH318" s="92">
        <f t="shared" si="587"/>
        <v>8800593.169126533</v>
      </c>
      <c r="AI318" s="92">
        <f t="shared" si="587"/>
        <v>10137173.26943499</v>
      </c>
      <c r="AJ318" s="92">
        <f t="shared" si="587"/>
        <v>12904438.983709078</v>
      </c>
      <c r="AK318" s="92">
        <f t="shared" si="587"/>
        <v>16781259.233275667</v>
      </c>
      <c r="AL318" s="92">
        <f t="shared" si="587"/>
        <v>21708227.332675777</v>
      </c>
      <c r="AM318" s="92">
        <f t="shared" si="587"/>
        <v>26370802.691002917</v>
      </c>
      <c r="AN318" s="92">
        <f t="shared" si="587"/>
        <v>30012243.488857858</v>
      </c>
      <c r="AO318" s="92">
        <f t="shared" si="587"/>
        <v>33171425.634331372</v>
      </c>
      <c r="AP318" s="92">
        <f t="shared" si="587"/>
        <v>36235269.734410994</v>
      </c>
      <c r="AQ318" s="92">
        <f t="shared" si="587"/>
        <v>39002519.26762519</v>
      </c>
      <c r="AR318" s="95"/>
      <c r="AS318" s="95"/>
      <c r="AT318" s="95"/>
      <c r="AU318" s="95"/>
      <c r="AV318" s="75"/>
      <c r="AW318" s="75"/>
      <c r="AX318" s="75"/>
      <c r="AY318" s="75"/>
      <c r="AZ318" s="75"/>
      <c r="BA318" s="75"/>
      <c r="BB318" s="75"/>
      <c r="BC318" s="75"/>
      <c r="BD318" s="75"/>
      <c r="BE318" s="75"/>
      <c r="BF318" s="75"/>
      <c r="BG318" s="75"/>
      <c r="BH318" s="75"/>
      <c r="BI318" s="75"/>
      <c r="BJ318" s="70"/>
      <c r="BK318" s="70"/>
      <c r="BL318" s="70"/>
      <c r="BM318" s="70"/>
      <c r="BN318" s="70"/>
      <c r="BO318" s="70"/>
      <c r="BP318" s="70"/>
      <c r="BQ318" s="70"/>
    </row>
    <row r="319" spans="1:69">
      <c r="B319" s="100"/>
      <c r="D319" s="71"/>
      <c r="E319" s="68"/>
      <c r="F319" s="71"/>
      <c r="G319" s="48"/>
      <c r="H319" s="48"/>
      <c r="I319" s="48"/>
      <c r="J319" s="48"/>
      <c r="K319" s="48"/>
      <c r="L319" s="48"/>
      <c r="M319" s="48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  <c r="AZ319" s="52"/>
      <c r="BA319" s="52"/>
      <c r="BB319" s="52"/>
      <c r="BC319" s="52"/>
      <c r="BD319" s="52"/>
      <c r="BE319" s="52"/>
      <c r="BF319" s="52"/>
      <c r="BG319" s="52"/>
      <c r="BH319" s="52"/>
      <c r="BI319" s="52"/>
    </row>
    <row r="320" spans="1:69" s="76" customFormat="1">
      <c r="A320" s="100"/>
      <c r="B320" s="100"/>
      <c r="C320" s="85"/>
      <c r="D320" s="71">
        <v>14</v>
      </c>
      <c r="E320" s="76" t="s">
        <v>54</v>
      </c>
      <c r="F320" s="77"/>
      <c r="G320" s="78">
        <f>'Exhibit K (2)'!$F$14</f>
        <v>7.1272806691578608E-2</v>
      </c>
      <c r="H320" s="78">
        <f>'Exhibit K (2)'!$F$14</f>
        <v>7.1272806691578608E-2</v>
      </c>
      <c r="I320" s="78">
        <f>'Exhibit K (2)'!$F$14</f>
        <v>7.1272806691578608E-2</v>
      </c>
      <c r="J320" s="78">
        <f>'Exhibit K (2)'!$F$14</f>
        <v>7.1272806691578608E-2</v>
      </c>
      <c r="K320" s="78">
        <f>'Exhibit K (2)'!$F$14</f>
        <v>7.1272806691578608E-2</v>
      </c>
      <c r="L320" s="78">
        <f>'Exhibit K (2)'!$F$14</f>
        <v>7.1272806691578608E-2</v>
      </c>
      <c r="M320" s="78"/>
      <c r="N320" s="79">
        <f>'Exhibit K (2)'!$F$14</f>
        <v>7.1272806691578608E-2</v>
      </c>
      <c r="O320" s="79">
        <f>'Exhibit K (2)'!$F$14</f>
        <v>7.1272806691578608E-2</v>
      </c>
      <c r="P320" s="79">
        <f>'Exhibit K (2)'!$F$14</f>
        <v>7.1272806691578608E-2</v>
      </c>
      <c r="Q320" s="79">
        <f>'Exhibit K (2)'!$F$14</f>
        <v>7.1272806691578608E-2</v>
      </c>
      <c r="R320" s="79">
        <f>'Exhibit K (2)'!$F$14</f>
        <v>7.1272806691578608E-2</v>
      </c>
      <c r="S320" s="79">
        <f>'Exhibit K (2)'!$F$14</f>
        <v>7.1272806691578608E-2</v>
      </c>
      <c r="T320" s="79">
        <f>'Exhibit K (2)'!$F$14</f>
        <v>7.1272806691578608E-2</v>
      </c>
      <c r="U320" s="79">
        <f>'Exhibit K (2)'!$F$14</f>
        <v>7.1272806691578608E-2</v>
      </c>
      <c r="V320" s="79">
        <f>'Exhibit K (2)'!$F$14</f>
        <v>7.1272806691578608E-2</v>
      </c>
      <c r="W320" s="79">
        <f>'Exhibit K (2)'!$F$14</f>
        <v>7.1272806691578608E-2</v>
      </c>
      <c r="X320" s="79">
        <f>'Exhibit K (2)'!$F$14</f>
        <v>7.1272806691578608E-2</v>
      </c>
      <c r="Y320" s="79">
        <f>'Exhibit K (2)'!$F$14</f>
        <v>7.1272806691578608E-2</v>
      </c>
      <c r="Z320" s="79">
        <f>'Exhibit K (2)'!$F$14</f>
        <v>7.1272806691578608E-2</v>
      </c>
      <c r="AA320" s="79">
        <f>'Exhibit K (2)'!$F$14</f>
        <v>7.1272806691578608E-2</v>
      </c>
      <c r="AB320" s="79">
        <f>'Exhibit K (2)'!$F$14</f>
        <v>7.1272806691578608E-2</v>
      </c>
      <c r="AC320" s="79">
        <f>'Exhibit K (2)'!$F$14</f>
        <v>7.1272806691578608E-2</v>
      </c>
      <c r="AD320" s="79">
        <f>'Exhibit K (2)'!$F$14</f>
        <v>7.1272806691578608E-2</v>
      </c>
      <c r="AE320" s="79">
        <f>'Exhibit K (2)'!$F$14</f>
        <v>7.1272806691578608E-2</v>
      </c>
      <c r="AF320" s="79">
        <f>'Exhibit K (2)'!$F$14</f>
        <v>7.1272806691578608E-2</v>
      </c>
      <c r="AG320" s="79">
        <f>'Exhibit K (2)'!$F$14</f>
        <v>7.1272806691578608E-2</v>
      </c>
      <c r="AH320" s="79">
        <f>'Exhibit K (2)'!$F$14</f>
        <v>7.1272806691578608E-2</v>
      </c>
      <c r="AI320" s="79">
        <f>'Exhibit K (2)'!$F$14</f>
        <v>7.1272806691578608E-2</v>
      </c>
      <c r="AJ320" s="79">
        <f>'Exhibit K (2)'!$F$14</f>
        <v>7.1272806691578608E-2</v>
      </c>
      <c r="AK320" s="79">
        <f>'Exhibit K (2)'!$F$14</f>
        <v>7.1272806691578608E-2</v>
      </c>
      <c r="AL320" s="79">
        <f>'Exhibit K (2)'!$F$14</f>
        <v>7.1272806691578608E-2</v>
      </c>
      <c r="AM320" s="79">
        <f>'Exhibit K (2)'!$F$14</f>
        <v>7.1272806691578608E-2</v>
      </c>
      <c r="AN320" s="79">
        <f>'Exhibit K (2)'!$F$14</f>
        <v>7.1272806691578608E-2</v>
      </c>
      <c r="AO320" s="79">
        <f>'Exhibit K (2)'!$F$14</f>
        <v>7.1272806691578608E-2</v>
      </c>
      <c r="AP320" s="79">
        <f>'Exhibit K (2)'!$F$14</f>
        <v>7.1272806691578608E-2</v>
      </c>
      <c r="AQ320" s="79">
        <f>'Exhibit K (2)'!$F$14</f>
        <v>7.1272806691578608E-2</v>
      </c>
      <c r="AR320" s="79">
        <f>'Exhibit K (2)'!$F$14</f>
        <v>7.1272806691578608E-2</v>
      </c>
      <c r="AS320" s="79">
        <f>'Exhibit K (2)'!$F$14</f>
        <v>7.1272806691578608E-2</v>
      </c>
      <c r="AT320" s="79">
        <f>'Exhibit K (2)'!$F$14</f>
        <v>7.1272806691578608E-2</v>
      </c>
      <c r="AU320" s="79">
        <f>'Exhibit K (2)'!$F$14</f>
        <v>7.1272806691578608E-2</v>
      </c>
      <c r="AV320" s="79">
        <f>'Exhibit K (2)'!$F$14</f>
        <v>7.1272806691578608E-2</v>
      </c>
      <c r="AW320" s="79">
        <f>'Exhibit K (2)'!$F$14</f>
        <v>7.1272806691578608E-2</v>
      </c>
      <c r="AX320" s="79">
        <f>'Exhibit K (2)'!$F$14</f>
        <v>7.1272806691578608E-2</v>
      </c>
      <c r="AY320" s="79">
        <f>'Exhibit K (2)'!$F$14</f>
        <v>7.1272806691578608E-2</v>
      </c>
      <c r="AZ320" s="79">
        <f>'Exhibit K (2)'!$F$14</f>
        <v>7.1272806691578608E-2</v>
      </c>
      <c r="BA320" s="79">
        <f>'Exhibit K (2)'!$F$14</f>
        <v>7.1272806691578608E-2</v>
      </c>
      <c r="BB320" s="79">
        <f>'Exhibit K (2)'!$F$14</f>
        <v>7.1272806691578608E-2</v>
      </c>
      <c r="BC320" s="79">
        <f>'Exhibit K (2)'!$F$14</f>
        <v>7.1272806691578608E-2</v>
      </c>
      <c r="BD320" s="79">
        <f>'Exhibit K (2)'!$F$14</f>
        <v>7.1272806691578608E-2</v>
      </c>
      <c r="BE320" s="79">
        <f>'Exhibit K (2)'!$F$14</f>
        <v>7.1272806691578608E-2</v>
      </c>
      <c r="BF320" s="79">
        <f>'Exhibit K (2)'!$F$14</f>
        <v>7.1272806691578608E-2</v>
      </c>
      <c r="BG320" s="79">
        <f>'Exhibit K (2)'!$F$14</f>
        <v>7.1272806691578608E-2</v>
      </c>
      <c r="BH320" s="79">
        <f>'Exhibit K (2)'!$F$14</f>
        <v>7.1272806691578608E-2</v>
      </c>
      <c r="BI320" s="79">
        <f>'Exhibit K (2)'!$F$14</f>
        <v>7.1272806691578608E-2</v>
      </c>
    </row>
    <row r="321" spans="1:61" s="80" customFormat="1">
      <c r="A321" s="100"/>
      <c r="B321" s="100"/>
      <c r="C321" s="85"/>
      <c r="D321" s="71">
        <v>15</v>
      </c>
      <c r="E321" s="80" t="s">
        <v>55</v>
      </c>
      <c r="F321" s="81"/>
      <c r="G321" s="82">
        <f>'Exhibit K (2)'!$F$17</f>
        <v>5.8530827773248806E-3</v>
      </c>
      <c r="H321" s="82">
        <f>'Exhibit K (2)'!$F$17</f>
        <v>5.8530827773248806E-3</v>
      </c>
      <c r="I321" s="82">
        <f>'Exhibit K (2)'!$F$17</f>
        <v>5.8530827773248806E-3</v>
      </c>
      <c r="J321" s="82">
        <f>'Exhibit K (2)'!$F$17</f>
        <v>5.8530827773248806E-3</v>
      </c>
      <c r="K321" s="82">
        <f>'Exhibit K (2)'!$F$17</f>
        <v>5.8530827773248806E-3</v>
      </c>
      <c r="L321" s="82">
        <f>'Exhibit K (2)'!$F$17</f>
        <v>5.8530827773248806E-3</v>
      </c>
      <c r="M321" s="82"/>
      <c r="N321" s="83">
        <f>'Exhibit K (2)'!$F$17</f>
        <v>5.8530827773248806E-3</v>
      </c>
      <c r="O321" s="83">
        <f>'Exhibit K (2)'!$F$17</f>
        <v>5.8530827773248806E-3</v>
      </c>
      <c r="P321" s="83">
        <f>'Exhibit K (2)'!$F$17</f>
        <v>5.8530827773248806E-3</v>
      </c>
      <c r="Q321" s="83">
        <f>'Exhibit K (2)'!$F$17</f>
        <v>5.8530827773248806E-3</v>
      </c>
      <c r="R321" s="83">
        <f>'Exhibit K (2)'!$F$17</f>
        <v>5.8530827773248806E-3</v>
      </c>
      <c r="S321" s="83">
        <f>'Exhibit K (2)'!$F$17</f>
        <v>5.8530827773248806E-3</v>
      </c>
      <c r="T321" s="83">
        <f>'Exhibit K (2)'!$F$17</f>
        <v>5.8530827773248806E-3</v>
      </c>
      <c r="U321" s="83">
        <f>'Exhibit K (2)'!$F$17</f>
        <v>5.8530827773248806E-3</v>
      </c>
      <c r="V321" s="83">
        <f>'Exhibit K (2)'!$F$17</f>
        <v>5.8530827773248806E-3</v>
      </c>
      <c r="W321" s="83">
        <f>'Exhibit K (2)'!$F$17</f>
        <v>5.8530827773248806E-3</v>
      </c>
      <c r="X321" s="83">
        <f>'Exhibit K (2)'!$F$17</f>
        <v>5.8530827773248806E-3</v>
      </c>
      <c r="Y321" s="83">
        <f>'Exhibit K (2)'!$F$17</f>
        <v>5.8530827773248806E-3</v>
      </c>
      <c r="Z321" s="83">
        <f>'Exhibit K (2)'!$F$17</f>
        <v>5.8530827773248806E-3</v>
      </c>
      <c r="AA321" s="83">
        <f>'Exhibit K (2)'!$F$17</f>
        <v>5.8530827773248806E-3</v>
      </c>
      <c r="AB321" s="83">
        <f>'Exhibit K (2)'!$F$17</f>
        <v>5.8530827773248806E-3</v>
      </c>
      <c r="AC321" s="83">
        <f>'Exhibit K (2)'!$F$17</f>
        <v>5.8530827773248806E-3</v>
      </c>
      <c r="AD321" s="83">
        <f>'Exhibit K (2)'!$F$17</f>
        <v>5.8530827773248806E-3</v>
      </c>
      <c r="AE321" s="83">
        <f>'Exhibit K (2)'!$F$17</f>
        <v>5.8530827773248806E-3</v>
      </c>
      <c r="AF321" s="83">
        <f>'Exhibit K (2)'!$F$17</f>
        <v>5.8530827773248806E-3</v>
      </c>
      <c r="AG321" s="83">
        <f>'Exhibit K (2)'!$F$17</f>
        <v>5.8530827773248806E-3</v>
      </c>
      <c r="AH321" s="83">
        <f>'Exhibit K (2)'!$F$17</f>
        <v>5.8530827773248806E-3</v>
      </c>
      <c r="AI321" s="83">
        <f>'Exhibit K (2)'!$F$17</f>
        <v>5.8530827773248806E-3</v>
      </c>
      <c r="AJ321" s="83">
        <f>'Exhibit K (2)'!$F$17</f>
        <v>5.8530827773248806E-3</v>
      </c>
      <c r="AK321" s="83">
        <f>'Exhibit K (2)'!$F$17</f>
        <v>5.8530827773248806E-3</v>
      </c>
      <c r="AL321" s="83">
        <f>'Exhibit K (2)'!$F$17</f>
        <v>5.8530827773248806E-3</v>
      </c>
      <c r="AM321" s="83">
        <f>'Exhibit K (2)'!$F$17</f>
        <v>5.8530827773248806E-3</v>
      </c>
      <c r="AN321" s="83">
        <f>'Exhibit K (2)'!$F$17</f>
        <v>5.8530827773248806E-3</v>
      </c>
      <c r="AO321" s="83">
        <f>'Exhibit K (2)'!$F$17</f>
        <v>5.8530827773248806E-3</v>
      </c>
      <c r="AP321" s="83">
        <f>'Exhibit K (2)'!$F$17</f>
        <v>5.8530827773248806E-3</v>
      </c>
      <c r="AQ321" s="83">
        <f>'Exhibit K (2)'!$F$17</f>
        <v>5.8530827773248806E-3</v>
      </c>
      <c r="AR321" s="83">
        <f>'Exhibit K (2)'!$F$17</f>
        <v>5.8530827773248806E-3</v>
      </c>
      <c r="AS321" s="83">
        <f>'Exhibit K (2)'!$F$17</f>
        <v>5.8530827773248806E-3</v>
      </c>
      <c r="AT321" s="83">
        <f>'Exhibit K (2)'!$F$17</f>
        <v>5.8530827773248806E-3</v>
      </c>
      <c r="AU321" s="83">
        <f>'Exhibit K (2)'!$F$17</f>
        <v>5.8530827773248806E-3</v>
      </c>
      <c r="AV321" s="83">
        <f>'Exhibit K (2)'!$F$17</f>
        <v>5.8530827773248806E-3</v>
      </c>
      <c r="AW321" s="83">
        <f>'Exhibit K (2)'!$F$17</f>
        <v>5.8530827773248806E-3</v>
      </c>
      <c r="AX321" s="83">
        <f>'Exhibit K (2)'!$F$17</f>
        <v>5.8530827773248806E-3</v>
      </c>
      <c r="AY321" s="83">
        <f>'Exhibit K (2)'!$F$17</f>
        <v>5.8530827773248806E-3</v>
      </c>
      <c r="AZ321" s="83">
        <f>'Exhibit K (2)'!$F$17</f>
        <v>5.8530827773248806E-3</v>
      </c>
      <c r="BA321" s="83">
        <f>'Exhibit K (2)'!$F$17</f>
        <v>5.8530827773248806E-3</v>
      </c>
      <c r="BB321" s="83">
        <f>'Exhibit K (2)'!$F$17</f>
        <v>5.8530827773248806E-3</v>
      </c>
      <c r="BC321" s="83">
        <f>'Exhibit K (2)'!$F$17</f>
        <v>5.8530827773248806E-3</v>
      </c>
      <c r="BD321" s="83">
        <f>'Exhibit K (2)'!$F$17</f>
        <v>5.8530827773248806E-3</v>
      </c>
      <c r="BE321" s="83">
        <f>'Exhibit K (2)'!$F$17</f>
        <v>5.8530827773248806E-3</v>
      </c>
      <c r="BF321" s="83">
        <f>'Exhibit K (2)'!$F$17</f>
        <v>5.8530827773248806E-3</v>
      </c>
      <c r="BG321" s="83">
        <f>'Exhibit K (2)'!$F$17</f>
        <v>5.8530827773248806E-3</v>
      </c>
      <c r="BH321" s="83">
        <f>'Exhibit K (2)'!$F$17</f>
        <v>5.8530827773248806E-3</v>
      </c>
      <c r="BI321" s="83">
        <f>'Exhibit K (2)'!$F$17</f>
        <v>5.8530827773248806E-3</v>
      </c>
    </row>
    <row r="322" spans="1:61">
      <c r="B322" s="100"/>
      <c r="D322" s="71"/>
      <c r="E322" s="68"/>
      <c r="F322" s="71"/>
      <c r="G322" s="48"/>
      <c r="H322" s="48"/>
      <c r="I322" s="48"/>
      <c r="J322" s="48"/>
      <c r="K322" s="48"/>
      <c r="L322" s="48"/>
      <c r="M322" s="48"/>
      <c r="N322" s="84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  <c r="AS322" s="52"/>
      <c r="AT322" s="52"/>
      <c r="AU322" s="52"/>
      <c r="AV322" s="52"/>
      <c r="AW322" s="52"/>
      <c r="AX322" s="52"/>
      <c r="AY322" s="52"/>
      <c r="AZ322" s="52"/>
      <c r="BA322" s="52"/>
      <c r="BB322" s="52"/>
      <c r="BC322" s="52"/>
      <c r="BD322" s="52"/>
      <c r="BE322" s="52"/>
      <c r="BF322" s="52"/>
      <c r="BG322" s="52"/>
      <c r="BH322" s="52"/>
      <c r="BI322" s="52"/>
    </row>
    <row r="323" spans="1:61">
      <c r="A323" s="100">
        <v>124500107</v>
      </c>
      <c r="B323" s="101">
        <v>11</v>
      </c>
      <c r="D323" s="71">
        <v>16</v>
      </c>
      <c r="E323" s="68" t="s">
        <v>56</v>
      </c>
      <c r="F323" s="71"/>
      <c r="G323" s="69">
        <f>SUMIF($N$8:$BI$8,G302,$N323:$BI323)</f>
        <v>2211.1427118013153</v>
      </c>
      <c r="H323" s="69">
        <f>SUMIF($N$8:$BI$8,H302,$N323:$BI323)</f>
        <v>181991.62801473221</v>
      </c>
      <c r="I323" s="69">
        <f>SUMIF($N$8:$BI$8,I302,$N323:$BI323)</f>
        <v>1376199.9586962766</v>
      </c>
      <c r="J323" s="69">
        <f>SUMIF($N$8:$BI$8,J302,$N323:$BI323)</f>
        <v>0</v>
      </c>
      <c r="K323" s="69">
        <f>SUMIF($N$8:$BI$8,K302,$N323:$BI323)</f>
        <v>0</v>
      </c>
      <c r="L323" s="69"/>
      <c r="M323" s="69"/>
      <c r="N323" s="70">
        <f t="shared" ref="N323:O323" si="588">+N318*N321</f>
        <v>0</v>
      </c>
      <c r="O323" s="70">
        <f t="shared" si="588"/>
        <v>0</v>
      </c>
      <c r="P323" s="70">
        <f>+P318*P321</f>
        <v>0</v>
      </c>
      <c r="Q323" s="70">
        <f t="shared" ref="Q323:R323" si="589">+Q318*Q321</f>
        <v>0</v>
      </c>
      <c r="R323" s="70">
        <f t="shared" si="589"/>
        <v>0</v>
      </c>
      <c r="S323" s="70">
        <f>+S318*S321</f>
        <v>262.99364189215021</v>
      </c>
      <c r="T323" s="70">
        <f t="shared" ref="T323:AQ323" si="590">+T318*T321</f>
        <v>811.95247775561984</v>
      </c>
      <c r="U323" s="70">
        <f t="shared" si="590"/>
        <v>1136.1965921535452</v>
      </c>
      <c r="V323" s="70">
        <f t="shared" si="590"/>
        <v>1177.9126637776878</v>
      </c>
      <c r="W323" s="70">
        <f t="shared" si="590"/>
        <v>1202.3399935627147</v>
      </c>
      <c r="X323" s="70">
        <f t="shared" si="590"/>
        <v>1402.2393931257689</v>
      </c>
      <c r="Y323" s="70">
        <f t="shared" si="590"/>
        <v>7003.4449339404218</v>
      </c>
      <c r="Z323" s="70">
        <f t="shared" si="590"/>
        <v>12497.171518762456</v>
      </c>
      <c r="AA323" s="70">
        <f t="shared" si="590"/>
        <v>13148.904510306931</v>
      </c>
      <c r="AB323" s="70">
        <f t="shared" si="590"/>
        <v>13979.781243594396</v>
      </c>
      <c r="AC323" s="70">
        <f t="shared" si="590"/>
        <v>14797.988257720068</v>
      </c>
      <c r="AD323" s="70">
        <f t="shared" si="590"/>
        <v>21003.587509287747</v>
      </c>
      <c r="AE323" s="70">
        <f t="shared" si="590"/>
        <v>27473.436469930948</v>
      </c>
      <c r="AF323" s="70">
        <f t="shared" si="590"/>
        <v>28563.484969119294</v>
      </c>
      <c r="AG323" s="70">
        <f t="shared" si="590"/>
        <v>39741.336551603781</v>
      </c>
      <c r="AH323" s="70">
        <f t="shared" si="590"/>
        <v>51510.600308457499</v>
      </c>
      <c r="AI323" s="70">
        <f t="shared" si="590"/>
        <v>59333.714274088095</v>
      </c>
      <c r="AJ323" s="70">
        <f t="shared" si="590"/>
        <v>75530.749566587387</v>
      </c>
      <c r="AK323" s="70">
        <f t="shared" si="590"/>
        <v>98222.099400109932</v>
      </c>
      <c r="AL323" s="70">
        <f t="shared" si="590"/>
        <v>127060.05152713782</v>
      </c>
      <c r="AM323" s="70">
        <f t="shared" si="590"/>
        <v>154350.49105494178</v>
      </c>
      <c r="AN323" s="70">
        <f t="shared" si="590"/>
        <v>175664.14547351471</v>
      </c>
      <c r="AO323" s="70">
        <f t="shared" si="590"/>
        <v>194155.10007961802</v>
      </c>
      <c r="AP323" s="70">
        <f t="shared" si="590"/>
        <v>212088.0332142025</v>
      </c>
      <c r="AQ323" s="70">
        <f t="shared" si="590"/>
        <v>228284.97379761882</v>
      </c>
      <c r="AR323" s="75"/>
      <c r="AS323" s="75"/>
      <c r="AT323" s="75"/>
      <c r="AU323" s="75"/>
      <c r="AV323" s="75"/>
      <c r="AW323" s="75"/>
      <c r="AX323" s="75"/>
      <c r="AY323" s="75"/>
      <c r="AZ323" s="75"/>
      <c r="BA323" s="75"/>
      <c r="BB323" s="75"/>
      <c r="BC323" s="75"/>
      <c r="BD323" s="75"/>
      <c r="BE323" s="75"/>
      <c r="BF323" s="75"/>
      <c r="BG323" s="75"/>
      <c r="BH323" s="75"/>
      <c r="BI323" s="75"/>
    </row>
    <row r="324" spans="1:61">
      <c r="D324" s="71">
        <v>17</v>
      </c>
      <c r="E324" s="68" t="s">
        <v>57</v>
      </c>
      <c r="F324" s="71"/>
      <c r="G324" s="69">
        <f>+G323+F324</f>
        <v>2211.1427118013153</v>
      </c>
      <c r="H324" s="69">
        <f>+H323+G324</f>
        <v>184202.77072653352</v>
      </c>
      <c r="I324" s="69">
        <f>I323+H324</f>
        <v>1560402.7294228103</v>
      </c>
      <c r="J324" s="69">
        <f>J323+I324</f>
        <v>1560402.7294228103</v>
      </c>
      <c r="K324" s="69">
        <f>K323+J324</f>
        <v>1560402.7294228103</v>
      </c>
      <c r="L324" s="69">
        <f>L323+K324</f>
        <v>1560402.7294228103</v>
      </c>
      <c r="M324" s="69"/>
      <c r="N324" s="70">
        <v>0</v>
      </c>
      <c r="O324" s="70">
        <f>+O323+N324</f>
        <v>0</v>
      </c>
      <c r="P324" s="70">
        <f t="shared" ref="P324:R324" si="591">+P323+O324</f>
        <v>0</v>
      </c>
      <c r="Q324" s="70">
        <f t="shared" si="591"/>
        <v>0</v>
      </c>
      <c r="R324" s="70">
        <f t="shared" si="591"/>
        <v>0</v>
      </c>
      <c r="S324" s="70">
        <f>+S323+R324</f>
        <v>262.99364189215021</v>
      </c>
      <c r="T324" s="70">
        <f t="shared" ref="T324:BI324" si="592">+T323+S324</f>
        <v>1074.94611964777</v>
      </c>
      <c r="U324" s="70">
        <f t="shared" si="592"/>
        <v>2211.1427118013153</v>
      </c>
      <c r="V324" s="70">
        <f t="shared" si="592"/>
        <v>3389.0553755790033</v>
      </c>
      <c r="W324" s="70">
        <f t="shared" si="592"/>
        <v>4591.3953691417182</v>
      </c>
      <c r="X324" s="70">
        <f t="shared" si="592"/>
        <v>5993.6347622674875</v>
      </c>
      <c r="Y324" s="70">
        <f t="shared" si="592"/>
        <v>12997.079696207909</v>
      </c>
      <c r="Z324" s="70">
        <f t="shared" si="592"/>
        <v>25494.251214970365</v>
      </c>
      <c r="AA324" s="70">
        <f t="shared" si="592"/>
        <v>38643.155725277298</v>
      </c>
      <c r="AB324" s="70">
        <f t="shared" si="592"/>
        <v>52622.936968871698</v>
      </c>
      <c r="AC324" s="70">
        <f t="shared" si="592"/>
        <v>67420.92522659176</v>
      </c>
      <c r="AD324" s="70">
        <f t="shared" si="592"/>
        <v>88424.512735879514</v>
      </c>
      <c r="AE324" s="70">
        <f t="shared" si="592"/>
        <v>115897.94920581047</v>
      </c>
      <c r="AF324" s="70">
        <f t="shared" si="592"/>
        <v>144461.43417492975</v>
      </c>
      <c r="AG324" s="70">
        <f t="shared" si="592"/>
        <v>184202.77072653352</v>
      </c>
      <c r="AH324" s="70">
        <f t="shared" si="592"/>
        <v>235713.37103499103</v>
      </c>
      <c r="AI324" s="70">
        <f t="shared" si="592"/>
        <v>295047.08530907915</v>
      </c>
      <c r="AJ324" s="70">
        <f t="shared" si="592"/>
        <v>370577.83487566654</v>
      </c>
      <c r="AK324" s="70">
        <f t="shared" si="592"/>
        <v>468799.9342757765</v>
      </c>
      <c r="AL324" s="70">
        <f t="shared" si="592"/>
        <v>595859.98580291437</v>
      </c>
      <c r="AM324" s="70">
        <f t="shared" si="592"/>
        <v>750210.47685785615</v>
      </c>
      <c r="AN324" s="70">
        <f t="shared" si="592"/>
        <v>925874.62233137083</v>
      </c>
      <c r="AO324" s="70">
        <f t="shared" si="592"/>
        <v>1120029.7224109888</v>
      </c>
      <c r="AP324" s="70">
        <f t="shared" si="592"/>
        <v>1332117.7556251911</v>
      </c>
      <c r="AQ324" s="70">
        <f t="shared" si="592"/>
        <v>1560402.72942281</v>
      </c>
      <c r="AR324" s="70">
        <f t="shared" si="592"/>
        <v>1560402.72942281</v>
      </c>
      <c r="AS324" s="70">
        <f t="shared" si="592"/>
        <v>1560402.72942281</v>
      </c>
      <c r="AT324" s="70">
        <f t="shared" si="592"/>
        <v>1560402.72942281</v>
      </c>
      <c r="AU324" s="70">
        <f t="shared" si="592"/>
        <v>1560402.72942281</v>
      </c>
      <c r="AV324" s="70">
        <f t="shared" si="592"/>
        <v>1560402.72942281</v>
      </c>
      <c r="AW324" s="70">
        <f t="shared" si="592"/>
        <v>1560402.72942281</v>
      </c>
      <c r="AX324" s="70">
        <f t="shared" si="592"/>
        <v>1560402.72942281</v>
      </c>
      <c r="AY324" s="70">
        <f t="shared" si="592"/>
        <v>1560402.72942281</v>
      </c>
      <c r="AZ324" s="70">
        <f t="shared" si="592"/>
        <v>1560402.72942281</v>
      </c>
      <c r="BA324" s="70">
        <f t="shared" si="592"/>
        <v>1560402.72942281</v>
      </c>
      <c r="BB324" s="70">
        <f t="shared" si="592"/>
        <v>1560402.72942281</v>
      </c>
      <c r="BC324" s="70">
        <f t="shared" si="592"/>
        <v>1560402.72942281</v>
      </c>
      <c r="BD324" s="70">
        <f t="shared" si="592"/>
        <v>1560402.72942281</v>
      </c>
      <c r="BE324" s="70">
        <f t="shared" si="592"/>
        <v>1560402.72942281</v>
      </c>
      <c r="BF324" s="70">
        <f t="shared" si="592"/>
        <v>1560402.72942281</v>
      </c>
      <c r="BG324" s="70">
        <f t="shared" si="592"/>
        <v>1560402.72942281</v>
      </c>
      <c r="BH324" s="70">
        <f t="shared" si="592"/>
        <v>1560402.72942281</v>
      </c>
      <c r="BI324" s="70">
        <f t="shared" si="592"/>
        <v>1560402.72942281</v>
      </c>
    </row>
    <row r="325" spans="1:61">
      <c r="D325" s="71"/>
      <c r="E325" s="68"/>
      <c r="F325" s="71"/>
      <c r="G325" s="48"/>
      <c r="H325" s="48"/>
      <c r="I325" s="48"/>
      <c r="J325" s="48"/>
      <c r="K325" s="48"/>
      <c r="L325" s="48"/>
      <c r="M325" s="48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  <c r="AR325" s="52"/>
      <c r="AS325" s="52"/>
      <c r="AT325" s="52"/>
      <c r="AU325" s="52"/>
      <c r="AV325" s="52"/>
      <c r="AW325" s="52"/>
      <c r="AX325" s="52"/>
      <c r="AY325" s="52"/>
      <c r="AZ325" s="52"/>
      <c r="BA325" s="52"/>
      <c r="BB325" s="52"/>
      <c r="BC325" s="52"/>
      <c r="BD325" s="52"/>
      <c r="BE325" s="52"/>
      <c r="BF325" s="52"/>
      <c r="BG325" s="52"/>
      <c r="BH325" s="52"/>
      <c r="BI325" s="52"/>
    </row>
    <row r="326" spans="1:61">
      <c r="D326" s="71">
        <v>18</v>
      </c>
      <c r="E326" s="68" t="s">
        <v>58</v>
      </c>
      <c r="F326" s="86"/>
      <c r="G326" s="87">
        <f>'Exhibit K (2)'!$I$12</f>
        <v>2.5126454892774866E-3</v>
      </c>
      <c r="H326" s="87">
        <f>'Exhibit K (2)'!$I$12</f>
        <v>2.5126454892774866E-3</v>
      </c>
      <c r="I326" s="87">
        <f>'Exhibit K (2)'!$I$12</f>
        <v>2.5126454892774866E-3</v>
      </c>
      <c r="J326" s="87">
        <f>'Exhibit K (2)'!$I$12</f>
        <v>2.5126454892774866E-3</v>
      </c>
      <c r="K326" s="87">
        <f>'Exhibit K (2)'!$I$12</f>
        <v>2.5126454892774866E-3</v>
      </c>
      <c r="L326" s="87">
        <f>'Exhibit K (2)'!$I$12</f>
        <v>2.5126454892774866E-3</v>
      </c>
      <c r="M326" s="87"/>
      <c r="N326" s="88">
        <f>'Exhibit K (2)'!$I$12</f>
        <v>2.5126454892774866E-3</v>
      </c>
      <c r="O326" s="88">
        <f>'Exhibit K (2)'!$I$12</f>
        <v>2.5126454892774866E-3</v>
      </c>
      <c r="P326" s="88">
        <f>'Exhibit K (2)'!$I$12</f>
        <v>2.5126454892774866E-3</v>
      </c>
      <c r="Q326" s="88">
        <f>'Exhibit K (2)'!$I$12</f>
        <v>2.5126454892774866E-3</v>
      </c>
      <c r="R326" s="88">
        <f>'Exhibit K (2)'!$I$12</f>
        <v>2.5126454892774866E-3</v>
      </c>
      <c r="S326" s="88">
        <f>'Exhibit K (2)'!$I$12</f>
        <v>2.5126454892774866E-3</v>
      </c>
      <c r="T326" s="88">
        <f>'Exhibit K (2)'!$I$12</f>
        <v>2.5126454892774866E-3</v>
      </c>
      <c r="U326" s="88">
        <f>'Exhibit K (2)'!$I$12</f>
        <v>2.5126454892774866E-3</v>
      </c>
      <c r="V326" s="88">
        <f>'Exhibit K (2)'!$I$12</f>
        <v>2.5126454892774866E-3</v>
      </c>
      <c r="W326" s="88">
        <f>'Exhibit K (2)'!$I$12</f>
        <v>2.5126454892774866E-3</v>
      </c>
      <c r="X326" s="88">
        <f>'Exhibit K (2)'!$I$12</f>
        <v>2.5126454892774866E-3</v>
      </c>
      <c r="Y326" s="88">
        <f>'Exhibit K (2)'!$I$12</f>
        <v>2.5126454892774866E-3</v>
      </c>
      <c r="Z326" s="88">
        <f>'Exhibit K (2)'!$I$12</f>
        <v>2.5126454892774866E-3</v>
      </c>
      <c r="AA326" s="88">
        <f>'Exhibit K (2)'!$I$12</f>
        <v>2.5126454892774866E-3</v>
      </c>
      <c r="AB326" s="88">
        <f>'Exhibit K (2)'!$I$12</f>
        <v>2.5126454892774866E-3</v>
      </c>
      <c r="AC326" s="88">
        <f>'Exhibit K (2)'!$I$12</f>
        <v>2.5126454892774866E-3</v>
      </c>
      <c r="AD326" s="88">
        <f>'Exhibit K (2)'!$I$12</f>
        <v>2.5126454892774866E-3</v>
      </c>
      <c r="AE326" s="88">
        <f>'Exhibit K (2)'!$I$12</f>
        <v>2.5126454892774866E-3</v>
      </c>
      <c r="AF326" s="88">
        <f>'Exhibit K (2)'!$I$12</f>
        <v>2.5126454892774866E-3</v>
      </c>
      <c r="AG326" s="88">
        <f>'Exhibit K (2)'!$I$12</f>
        <v>2.5126454892774866E-3</v>
      </c>
      <c r="AH326" s="88">
        <f>'Exhibit K (2)'!$I$12</f>
        <v>2.5126454892774866E-3</v>
      </c>
      <c r="AI326" s="88">
        <f>'Exhibit K (2)'!$I$12</f>
        <v>2.5126454892774866E-3</v>
      </c>
      <c r="AJ326" s="88">
        <f>'Exhibit K (2)'!$I$12</f>
        <v>2.5126454892774866E-3</v>
      </c>
      <c r="AK326" s="88">
        <f>'Exhibit K (2)'!$I$12</f>
        <v>2.5126454892774866E-3</v>
      </c>
      <c r="AL326" s="88">
        <f>'Exhibit K (2)'!$I$12</f>
        <v>2.5126454892774866E-3</v>
      </c>
      <c r="AM326" s="88">
        <f>'Exhibit K (2)'!$I$12</f>
        <v>2.5126454892774866E-3</v>
      </c>
      <c r="AN326" s="88">
        <f>'Exhibit K (2)'!$I$12</f>
        <v>2.5126454892774866E-3</v>
      </c>
      <c r="AO326" s="88">
        <f>'Exhibit K (2)'!$I$12</f>
        <v>2.5126454892774866E-3</v>
      </c>
      <c r="AP326" s="88">
        <f>'Exhibit K (2)'!$I$12</f>
        <v>2.5126454892774866E-3</v>
      </c>
      <c r="AQ326" s="88">
        <f>'Exhibit K (2)'!$I$12</f>
        <v>2.5126454892774866E-3</v>
      </c>
      <c r="AR326" s="88">
        <f>'Exhibit K (2)'!$I$12</f>
        <v>2.5126454892774866E-3</v>
      </c>
      <c r="AS326" s="88">
        <f>'Exhibit K (2)'!$I$12</f>
        <v>2.5126454892774866E-3</v>
      </c>
      <c r="AT326" s="88">
        <f>'Exhibit K (2)'!$I$12</f>
        <v>2.5126454892774866E-3</v>
      </c>
      <c r="AU326" s="88">
        <f>'Exhibit K (2)'!$I$12</f>
        <v>2.5126454892774866E-3</v>
      </c>
      <c r="AV326" s="88">
        <f>'Exhibit K (2)'!$I$12</f>
        <v>2.5126454892774866E-3</v>
      </c>
      <c r="AW326" s="88">
        <f>'Exhibit K (2)'!$I$12</f>
        <v>2.5126454892774866E-3</v>
      </c>
      <c r="AX326" s="88">
        <f>'Exhibit K (2)'!$I$12</f>
        <v>2.5126454892774866E-3</v>
      </c>
      <c r="AY326" s="88">
        <f>'Exhibit K (2)'!$I$12</f>
        <v>2.5126454892774866E-3</v>
      </c>
      <c r="AZ326" s="88">
        <f>'Exhibit K (2)'!$I$12</f>
        <v>2.5126454892774866E-3</v>
      </c>
      <c r="BA326" s="88">
        <f>'Exhibit K (2)'!$I$12</f>
        <v>2.5126454892774866E-3</v>
      </c>
      <c r="BB326" s="88">
        <f>'Exhibit K (2)'!$I$12</f>
        <v>2.5126454892774866E-3</v>
      </c>
      <c r="BC326" s="88">
        <f>'Exhibit K (2)'!$I$12</f>
        <v>2.5126454892774866E-3</v>
      </c>
      <c r="BD326" s="88">
        <f>'Exhibit K (2)'!$I$12</f>
        <v>2.5126454892774866E-3</v>
      </c>
      <c r="BE326" s="88">
        <f>'Exhibit K (2)'!$I$12</f>
        <v>2.5126454892774866E-3</v>
      </c>
      <c r="BF326" s="88">
        <f>'Exhibit K (2)'!$I$12</f>
        <v>2.5126454892774866E-3</v>
      </c>
      <c r="BG326" s="88">
        <f>'Exhibit K (2)'!$I$12</f>
        <v>2.5126454892774866E-3</v>
      </c>
      <c r="BH326" s="88">
        <f>'Exhibit K (2)'!$I$12</f>
        <v>2.5126454892774866E-3</v>
      </c>
      <c r="BI326" s="88">
        <f>'Exhibit K (2)'!$I$12</f>
        <v>2.5126454892774866E-3</v>
      </c>
    </row>
    <row r="327" spans="1:61">
      <c r="D327" s="71">
        <v>19</v>
      </c>
      <c r="E327" s="68" t="s">
        <v>59</v>
      </c>
      <c r="F327" s="86"/>
      <c r="G327" s="87">
        <f>'Exhibit K (2)'!$I$13</f>
        <v>3.3404372880473936E-3</v>
      </c>
      <c r="H327" s="87">
        <f>'Exhibit K (2)'!$I$13</f>
        <v>3.3404372880473936E-3</v>
      </c>
      <c r="I327" s="87">
        <f>'Exhibit K (2)'!$I$13</f>
        <v>3.3404372880473936E-3</v>
      </c>
      <c r="J327" s="87">
        <f>'Exhibit K (2)'!$I$13</f>
        <v>3.3404372880473936E-3</v>
      </c>
      <c r="K327" s="87">
        <f>'Exhibit K (2)'!$I$13</f>
        <v>3.3404372880473936E-3</v>
      </c>
      <c r="L327" s="87">
        <f>'Exhibit K (2)'!$I$13</f>
        <v>3.3404372880473936E-3</v>
      </c>
      <c r="M327" s="87"/>
      <c r="N327" s="88">
        <f>'Exhibit K (2)'!$I$13</f>
        <v>3.3404372880473936E-3</v>
      </c>
      <c r="O327" s="88">
        <f>'Exhibit K (2)'!$I$13</f>
        <v>3.3404372880473936E-3</v>
      </c>
      <c r="P327" s="88">
        <f>'Exhibit K (2)'!$I$13</f>
        <v>3.3404372880473936E-3</v>
      </c>
      <c r="Q327" s="88">
        <f>'Exhibit K (2)'!$I$13</f>
        <v>3.3404372880473936E-3</v>
      </c>
      <c r="R327" s="88">
        <f>'Exhibit K (2)'!$I$13</f>
        <v>3.3404372880473936E-3</v>
      </c>
      <c r="S327" s="88">
        <f>'Exhibit K (2)'!$I$13</f>
        <v>3.3404372880473936E-3</v>
      </c>
      <c r="T327" s="88">
        <f>'Exhibit K (2)'!$I$13</f>
        <v>3.3404372880473936E-3</v>
      </c>
      <c r="U327" s="88">
        <f>'Exhibit K (2)'!$I$13</f>
        <v>3.3404372880473936E-3</v>
      </c>
      <c r="V327" s="88">
        <f>'Exhibit K (2)'!$I$13</f>
        <v>3.3404372880473936E-3</v>
      </c>
      <c r="W327" s="88">
        <f>'Exhibit K (2)'!$I$13</f>
        <v>3.3404372880473936E-3</v>
      </c>
      <c r="X327" s="88">
        <f>'Exhibit K (2)'!$I$13</f>
        <v>3.3404372880473936E-3</v>
      </c>
      <c r="Y327" s="88">
        <f>'Exhibit K (2)'!$I$13</f>
        <v>3.3404372880473936E-3</v>
      </c>
      <c r="Z327" s="88">
        <f>'Exhibit K (2)'!$I$13</f>
        <v>3.3404372880473936E-3</v>
      </c>
      <c r="AA327" s="88">
        <f>'Exhibit K (2)'!$I$13</f>
        <v>3.3404372880473936E-3</v>
      </c>
      <c r="AB327" s="88">
        <f>'Exhibit K (2)'!$I$13</f>
        <v>3.3404372880473936E-3</v>
      </c>
      <c r="AC327" s="88">
        <f>'Exhibit K (2)'!$I$13</f>
        <v>3.3404372880473936E-3</v>
      </c>
      <c r="AD327" s="88">
        <f>'Exhibit K (2)'!$I$13</f>
        <v>3.3404372880473936E-3</v>
      </c>
      <c r="AE327" s="88">
        <f>'Exhibit K (2)'!$I$13</f>
        <v>3.3404372880473936E-3</v>
      </c>
      <c r="AF327" s="88">
        <f>'Exhibit K (2)'!$I$13</f>
        <v>3.3404372880473936E-3</v>
      </c>
      <c r="AG327" s="88">
        <f>'Exhibit K (2)'!$I$13</f>
        <v>3.3404372880473936E-3</v>
      </c>
      <c r="AH327" s="88">
        <f>'Exhibit K (2)'!$I$13</f>
        <v>3.3404372880473936E-3</v>
      </c>
      <c r="AI327" s="88">
        <f>'Exhibit K (2)'!$I$13</f>
        <v>3.3404372880473936E-3</v>
      </c>
      <c r="AJ327" s="88">
        <f>'Exhibit K (2)'!$I$13</f>
        <v>3.3404372880473936E-3</v>
      </c>
      <c r="AK327" s="88">
        <f>'Exhibit K (2)'!$I$13</f>
        <v>3.3404372880473936E-3</v>
      </c>
      <c r="AL327" s="88">
        <f>'Exhibit K (2)'!$I$13</f>
        <v>3.3404372880473936E-3</v>
      </c>
      <c r="AM327" s="88">
        <f>'Exhibit K (2)'!$I$13</f>
        <v>3.3404372880473936E-3</v>
      </c>
      <c r="AN327" s="88">
        <f>'Exhibit K (2)'!$I$13</f>
        <v>3.3404372880473936E-3</v>
      </c>
      <c r="AO327" s="88">
        <f>'Exhibit K (2)'!$I$13</f>
        <v>3.3404372880473936E-3</v>
      </c>
      <c r="AP327" s="88">
        <f>'Exhibit K (2)'!$I$13</f>
        <v>3.3404372880473936E-3</v>
      </c>
      <c r="AQ327" s="88">
        <f>'Exhibit K (2)'!$I$13</f>
        <v>3.3404372880473936E-3</v>
      </c>
      <c r="AR327" s="88">
        <f>'Exhibit K (2)'!$I$13</f>
        <v>3.3404372880473936E-3</v>
      </c>
      <c r="AS327" s="88">
        <f>'Exhibit K (2)'!$I$13</f>
        <v>3.3404372880473936E-3</v>
      </c>
      <c r="AT327" s="88">
        <f>'Exhibit K (2)'!$I$13</f>
        <v>3.3404372880473936E-3</v>
      </c>
      <c r="AU327" s="88">
        <f>'Exhibit K (2)'!$I$13</f>
        <v>3.3404372880473936E-3</v>
      </c>
      <c r="AV327" s="88">
        <f>'Exhibit K (2)'!$I$13</f>
        <v>3.3404372880473936E-3</v>
      </c>
      <c r="AW327" s="88">
        <f>'Exhibit K (2)'!$I$13</f>
        <v>3.3404372880473936E-3</v>
      </c>
      <c r="AX327" s="88">
        <f>'Exhibit K (2)'!$I$13</f>
        <v>3.3404372880473936E-3</v>
      </c>
      <c r="AY327" s="88">
        <f>'Exhibit K (2)'!$I$13</f>
        <v>3.3404372880473936E-3</v>
      </c>
      <c r="AZ327" s="88">
        <f>'Exhibit K (2)'!$I$13</f>
        <v>3.3404372880473936E-3</v>
      </c>
      <c r="BA327" s="88">
        <f>'Exhibit K (2)'!$I$13</f>
        <v>3.3404372880473936E-3</v>
      </c>
      <c r="BB327" s="88">
        <f>'Exhibit K (2)'!$I$13</f>
        <v>3.3404372880473936E-3</v>
      </c>
      <c r="BC327" s="88">
        <f>'Exhibit K (2)'!$I$13</f>
        <v>3.3404372880473936E-3</v>
      </c>
      <c r="BD327" s="88">
        <f>'Exhibit K (2)'!$I$13</f>
        <v>3.3404372880473936E-3</v>
      </c>
      <c r="BE327" s="88">
        <f>'Exhibit K (2)'!$I$13</f>
        <v>3.3404372880473936E-3</v>
      </c>
      <c r="BF327" s="88">
        <f>'Exhibit K (2)'!$I$13</f>
        <v>3.3404372880473936E-3</v>
      </c>
      <c r="BG327" s="88">
        <f>'Exhibit K (2)'!$I$13</f>
        <v>3.3404372880473936E-3</v>
      </c>
      <c r="BH327" s="88">
        <f>'Exhibit K (2)'!$I$13</f>
        <v>3.3404372880473936E-3</v>
      </c>
      <c r="BI327" s="88">
        <f>'Exhibit K (2)'!$I$13</f>
        <v>3.3404372880473936E-3</v>
      </c>
    </row>
    <row r="328" spans="1:61">
      <c r="D328" s="71"/>
      <c r="E328" s="68"/>
      <c r="F328" s="71"/>
      <c r="G328" s="48"/>
      <c r="H328" s="48"/>
      <c r="I328" s="48"/>
      <c r="J328" s="48"/>
      <c r="K328" s="48"/>
      <c r="L328" s="48"/>
      <c r="M328" s="48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89"/>
      <c r="Y328" s="89"/>
      <c r="Z328" s="90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  <c r="AS328" s="52"/>
      <c r="AT328" s="52"/>
      <c r="AU328" s="52"/>
      <c r="AV328" s="52"/>
      <c r="AW328" s="52"/>
      <c r="AX328" s="52"/>
      <c r="AY328" s="52"/>
      <c r="AZ328" s="52"/>
      <c r="BA328" s="52"/>
      <c r="BB328" s="52"/>
      <c r="BC328" s="52"/>
      <c r="BD328" s="52"/>
      <c r="BE328" s="52"/>
      <c r="BF328" s="52"/>
      <c r="BG328" s="52"/>
      <c r="BH328" s="52"/>
      <c r="BI328" s="52"/>
    </row>
    <row r="329" spans="1:61">
      <c r="D329" s="71">
        <v>20</v>
      </c>
      <c r="E329" s="68" t="s">
        <v>60</v>
      </c>
      <c r="F329" s="71"/>
      <c r="G329" s="69">
        <f t="shared" ref="G329:K330" si="593">SUMIF($N$8:$BI$8,G$11,$N329:$BI329)</f>
        <v>949.21223094261802</v>
      </c>
      <c r="H329" s="69">
        <f t="shared" si="593"/>
        <v>78126.426810331337</v>
      </c>
      <c r="I329" s="69">
        <f t="shared" si="593"/>
        <v>590783.1394351949</v>
      </c>
      <c r="J329" s="69">
        <f t="shared" si="593"/>
        <v>0</v>
      </c>
      <c r="K329" s="69">
        <f t="shared" si="593"/>
        <v>0</v>
      </c>
      <c r="L329" s="69">
        <f>SUM(G329:K329)</f>
        <v>669858.77847646887</v>
      </c>
      <c r="M329" s="69"/>
      <c r="N329" s="70">
        <f t="shared" ref="N329:R329" si="594">N318*N326</f>
        <v>0</v>
      </c>
      <c r="O329" s="70">
        <f t="shared" si="594"/>
        <v>0</v>
      </c>
      <c r="P329" s="70">
        <f t="shared" si="594"/>
        <v>0</v>
      </c>
      <c r="Q329" s="70">
        <f t="shared" si="594"/>
        <v>0</v>
      </c>
      <c r="R329" s="70">
        <f t="shared" si="594"/>
        <v>0</v>
      </c>
      <c r="S329" s="70">
        <f>S318*S326</f>
        <v>112.89944344696066</v>
      </c>
      <c r="T329" s="70">
        <f t="shared" ref="T329:AV329" si="595">T318*T326</f>
        <v>348.55969210686197</v>
      </c>
      <c r="U329" s="70">
        <f t="shared" si="595"/>
        <v>487.75309538879537</v>
      </c>
      <c r="V329" s="70">
        <f t="shared" si="595"/>
        <v>505.66121375726385</v>
      </c>
      <c r="W329" s="70">
        <f t="shared" si="595"/>
        <v>516.14752026179838</v>
      </c>
      <c r="X329" s="70">
        <f t="shared" si="595"/>
        <v>601.96149961763945</v>
      </c>
      <c r="Y329" s="70">
        <f t="shared" si="595"/>
        <v>3006.4796607423614</v>
      </c>
      <c r="Z329" s="70">
        <f t="shared" si="595"/>
        <v>5364.8586291986803</v>
      </c>
      <c r="AA329" s="70">
        <f t="shared" si="595"/>
        <v>5644.638366427339</v>
      </c>
      <c r="AB329" s="70">
        <f t="shared" si="595"/>
        <v>6001.3219732487232</v>
      </c>
      <c r="AC329" s="70">
        <f t="shared" si="595"/>
        <v>6352.566649183017</v>
      </c>
      <c r="AD329" s="70">
        <f t="shared" si="595"/>
        <v>9016.5424651617759</v>
      </c>
      <c r="AE329" s="70">
        <f t="shared" si="595"/>
        <v>11793.956936428947</v>
      </c>
      <c r="AF329" s="70">
        <f t="shared" si="595"/>
        <v>12261.899309496001</v>
      </c>
      <c r="AG329" s="70">
        <f t="shared" si="595"/>
        <v>17060.392586807789</v>
      </c>
      <c r="AH329" s="70">
        <f t="shared" si="595"/>
        <v>22112.770729372045</v>
      </c>
      <c r="AI329" s="70">
        <f t="shared" si="595"/>
        <v>25471.122689470139</v>
      </c>
      <c r="AJ329" s="70">
        <f t="shared" si="595"/>
        <v>32424.280404073168</v>
      </c>
      <c r="AK329" s="70">
        <f t="shared" si="595"/>
        <v>42165.355316886278</v>
      </c>
      <c r="AL329" s="70">
        <f t="shared" si="595"/>
        <v>54545.079487658033</v>
      </c>
      <c r="AM329" s="70">
        <f t="shared" si="595"/>
        <v>66260.478430175077</v>
      </c>
      <c r="AN329" s="70">
        <f t="shared" si="595"/>
        <v>75410.128225376306</v>
      </c>
      <c r="AO329" s="70">
        <f t="shared" si="595"/>
        <v>83348.032993006316</v>
      </c>
      <c r="AP329" s="70">
        <f t="shared" si="595"/>
        <v>91046.387050920806</v>
      </c>
      <c r="AQ329" s="70">
        <f t="shared" si="595"/>
        <v>97999.50410825669</v>
      </c>
      <c r="AR329" s="70">
        <f t="shared" si="595"/>
        <v>0</v>
      </c>
      <c r="AS329" s="70">
        <f t="shared" si="595"/>
        <v>0</v>
      </c>
      <c r="AT329" s="70">
        <f t="shared" si="595"/>
        <v>0</v>
      </c>
      <c r="AU329" s="70">
        <f t="shared" si="595"/>
        <v>0</v>
      </c>
      <c r="AV329" s="70">
        <f t="shared" si="595"/>
        <v>0</v>
      </c>
      <c r="AW329" s="70">
        <f>AW318*0.5*AW326</f>
        <v>0</v>
      </c>
      <c r="AX329" s="70">
        <f t="shared" ref="AX329:BI329" si="596">AX318*AX326</f>
        <v>0</v>
      </c>
      <c r="AY329" s="70">
        <f t="shared" si="596"/>
        <v>0</v>
      </c>
      <c r="AZ329" s="70">
        <f t="shared" si="596"/>
        <v>0</v>
      </c>
      <c r="BA329" s="70">
        <f t="shared" si="596"/>
        <v>0</v>
      </c>
      <c r="BB329" s="70">
        <f t="shared" si="596"/>
        <v>0</v>
      </c>
      <c r="BC329" s="70">
        <f t="shared" si="596"/>
        <v>0</v>
      </c>
      <c r="BD329" s="70">
        <f t="shared" si="596"/>
        <v>0</v>
      </c>
      <c r="BE329" s="70">
        <f t="shared" si="596"/>
        <v>0</v>
      </c>
      <c r="BF329" s="70">
        <f t="shared" si="596"/>
        <v>0</v>
      </c>
      <c r="BG329" s="70">
        <f t="shared" si="596"/>
        <v>0</v>
      </c>
      <c r="BH329" s="70">
        <f t="shared" si="596"/>
        <v>0</v>
      </c>
      <c r="BI329" s="70">
        <f t="shared" si="596"/>
        <v>0</v>
      </c>
    </row>
    <row r="330" spans="1:61">
      <c r="D330" s="71">
        <v>21</v>
      </c>
      <c r="E330" s="68" t="s">
        <v>61</v>
      </c>
      <c r="F330" s="71"/>
      <c r="G330" s="69">
        <f t="shared" si="593"/>
        <v>1261.9304808586971</v>
      </c>
      <c r="H330" s="69">
        <f t="shared" si="593"/>
        <v>103865.20120440086</v>
      </c>
      <c r="I330" s="69">
        <f t="shared" si="593"/>
        <v>785416.81926108152</v>
      </c>
      <c r="J330" s="69">
        <f t="shared" si="593"/>
        <v>0</v>
      </c>
      <c r="K330" s="69">
        <f t="shared" si="593"/>
        <v>0</v>
      </c>
      <c r="L330" s="69">
        <f>SUM(G330:K330)</f>
        <v>890543.95094634104</v>
      </c>
      <c r="M330" s="69"/>
      <c r="N330" s="70">
        <f t="shared" ref="N330:R330" si="597">N318*N327</f>
        <v>0</v>
      </c>
      <c r="O330" s="70">
        <f t="shared" si="597"/>
        <v>0</v>
      </c>
      <c r="P330" s="70">
        <f t="shared" si="597"/>
        <v>0</v>
      </c>
      <c r="Q330" s="70">
        <f t="shared" si="597"/>
        <v>0</v>
      </c>
      <c r="R330" s="70">
        <f t="shared" si="597"/>
        <v>0</v>
      </c>
      <c r="S330" s="70">
        <f>S318*S327</f>
        <v>150.09419844518951</v>
      </c>
      <c r="T330" s="70">
        <f t="shared" ref="T330:AV330" si="598">T318*T327</f>
        <v>463.39278564875781</v>
      </c>
      <c r="U330" s="70">
        <f t="shared" si="598"/>
        <v>648.44349676474985</v>
      </c>
      <c r="V330" s="70">
        <f t="shared" si="598"/>
        <v>672.25145002042393</v>
      </c>
      <c r="W330" s="70">
        <f t="shared" si="598"/>
        <v>686.19247330091616</v>
      </c>
      <c r="X330" s="70">
        <f t="shared" si="598"/>
        <v>800.2778935081293</v>
      </c>
      <c r="Y330" s="70">
        <f t="shared" si="598"/>
        <v>3996.9652731980595</v>
      </c>
      <c r="Z330" s="70">
        <f t="shared" si="598"/>
        <v>7132.3128895637756</v>
      </c>
      <c r="AA330" s="70">
        <f t="shared" si="598"/>
        <v>7504.2661438795903</v>
      </c>
      <c r="AB330" s="70">
        <f t="shared" si="598"/>
        <v>7978.4592703456719</v>
      </c>
      <c r="AC330" s="70">
        <f t="shared" si="598"/>
        <v>8445.4216085370499</v>
      </c>
      <c r="AD330" s="70">
        <f t="shared" si="598"/>
        <v>11987.045044125969</v>
      </c>
      <c r="AE330" s="70">
        <f t="shared" si="598"/>
        <v>15679.479533501997</v>
      </c>
      <c r="AF330" s="70">
        <f t="shared" si="598"/>
        <v>16301.585659623292</v>
      </c>
      <c r="AG330" s="70">
        <f t="shared" si="598"/>
        <v>22680.943964795988</v>
      </c>
      <c r="AH330" s="70">
        <f t="shared" si="598"/>
        <v>29397.829579085454</v>
      </c>
      <c r="AI330" s="70">
        <f t="shared" si="598"/>
        <v>33862.591584617949</v>
      </c>
      <c r="AJ330" s="70">
        <f t="shared" si="598"/>
        <v>43106.469162514215</v>
      </c>
      <c r="AK330" s="70">
        <f t="shared" si="598"/>
        <v>56056.744083223653</v>
      </c>
      <c r="AL330" s="70">
        <f t="shared" si="598"/>
        <v>72514.972039479777</v>
      </c>
      <c r="AM330" s="70">
        <f t="shared" si="598"/>
        <v>88090.012624766692</v>
      </c>
      <c r="AN330" s="70">
        <f t="shared" si="598"/>
        <v>100254.01724813839</v>
      </c>
      <c r="AO330" s="70">
        <f t="shared" si="598"/>
        <v>110807.06708661169</v>
      </c>
      <c r="AP330" s="70">
        <f t="shared" si="598"/>
        <v>121041.64616328166</v>
      </c>
      <c r="AQ330" s="70">
        <f t="shared" si="598"/>
        <v>130285.4696893621</v>
      </c>
      <c r="AR330" s="70">
        <f t="shared" si="598"/>
        <v>0</v>
      </c>
      <c r="AS330" s="70">
        <f t="shared" si="598"/>
        <v>0</v>
      </c>
      <c r="AT330" s="70">
        <f t="shared" si="598"/>
        <v>0</v>
      </c>
      <c r="AU330" s="70">
        <f t="shared" si="598"/>
        <v>0</v>
      </c>
      <c r="AV330" s="70">
        <f t="shared" si="598"/>
        <v>0</v>
      </c>
      <c r="AW330" s="70">
        <f>AW318*0.5*AW327</f>
        <v>0</v>
      </c>
      <c r="AX330" s="70">
        <f t="shared" ref="AX330:BI330" si="599">AX318*AX327</f>
        <v>0</v>
      </c>
      <c r="AY330" s="70">
        <f t="shared" si="599"/>
        <v>0</v>
      </c>
      <c r="AZ330" s="70">
        <f t="shared" si="599"/>
        <v>0</v>
      </c>
      <c r="BA330" s="70">
        <f t="shared" si="599"/>
        <v>0</v>
      </c>
      <c r="BB330" s="70">
        <f t="shared" si="599"/>
        <v>0</v>
      </c>
      <c r="BC330" s="70">
        <f t="shared" si="599"/>
        <v>0</v>
      </c>
      <c r="BD330" s="70">
        <f t="shared" si="599"/>
        <v>0</v>
      </c>
      <c r="BE330" s="70">
        <f t="shared" si="599"/>
        <v>0</v>
      </c>
      <c r="BF330" s="70">
        <f t="shared" si="599"/>
        <v>0</v>
      </c>
      <c r="BG330" s="70">
        <f t="shared" si="599"/>
        <v>0</v>
      </c>
      <c r="BH330" s="70">
        <f t="shared" si="599"/>
        <v>0</v>
      </c>
      <c r="BI330" s="70">
        <f t="shared" si="599"/>
        <v>0</v>
      </c>
    </row>
    <row r="331" spans="1:61">
      <c r="D331" s="71">
        <v>22</v>
      </c>
      <c r="E331" s="91" t="s">
        <v>62</v>
      </c>
      <c r="F331" s="71"/>
      <c r="G331" s="69">
        <f>SUM(G329:G330)</f>
        <v>2211.1427118013153</v>
      </c>
      <c r="H331" s="69">
        <f>SUM(H329:H330)</f>
        <v>181991.62801473221</v>
      </c>
      <c r="I331" s="69">
        <f>SUM(I329:I330)</f>
        <v>1376199.9586962764</v>
      </c>
      <c r="J331" s="69">
        <f>SUM(J329:J330)</f>
        <v>0</v>
      </c>
      <c r="K331" s="69">
        <f>SUM(K329:K330)</f>
        <v>0</v>
      </c>
      <c r="L331" s="69">
        <f>SUM(G331:K331)</f>
        <v>1560402.72942281</v>
      </c>
      <c r="M331" s="69"/>
      <c r="N331" s="70">
        <f>SUM(N329:N330)</f>
        <v>0</v>
      </c>
      <c r="O331" s="70">
        <f t="shared" ref="O331:BI331" si="600">SUM(O329:O330)</f>
        <v>0</v>
      </c>
      <c r="P331" s="70">
        <f t="shared" si="600"/>
        <v>0</v>
      </c>
      <c r="Q331" s="70">
        <f t="shared" si="600"/>
        <v>0</v>
      </c>
      <c r="R331" s="70">
        <f t="shared" si="600"/>
        <v>0</v>
      </c>
      <c r="S331" s="70">
        <f t="shared" si="600"/>
        <v>262.99364189215015</v>
      </c>
      <c r="T331" s="70">
        <f t="shared" si="600"/>
        <v>811.95247775561984</v>
      </c>
      <c r="U331" s="70">
        <f t="shared" si="600"/>
        <v>1136.1965921535452</v>
      </c>
      <c r="V331" s="70">
        <f t="shared" si="600"/>
        <v>1177.9126637776878</v>
      </c>
      <c r="W331" s="70">
        <f t="shared" si="600"/>
        <v>1202.3399935627144</v>
      </c>
      <c r="X331" s="70">
        <f t="shared" si="600"/>
        <v>1402.2393931257689</v>
      </c>
      <c r="Y331" s="70">
        <f t="shared" si="600"/>
        <v>7003.4449339404209</v>
      </c>
      <c r="Z331" s="70">
        <f t="shared" si="600"/>
        <v>12497.171518762456</v>
      </c>
      <c r="AA331" s="70">
        <f t="shared" si="600"/>
        <v>13148.904510306929</v>
      </c>
      <c r="AB331" s="70">
        <f t="shared" si="600"/>
        <v>13979.781243594396</v>
      </c>
      <c r="AC331" s="70">
        <f t="shared" si="600"/>
        <v>14797.988257720066</v>
      </c>
      <c r="AD331" s="70">
        <f t="shared" si="600"/>
        <v>21003.587509287747</v>
      </c>
      <c r="AE331" s="70">
        <f t="shared" si="600"/>
        <v>27473.436469930944</v>
      </c>
      <c r="AF331" s="70">
        <f t="shared" si="600"/>
        <v>28563.484969119294</v>
      </c>
      <c r="AG331" s="70">
        <f t="shared" si="600"/>
        <v>39741.336551603774</v>
      </c>
      <c r="AH331" s="70">
        <f t="shared" si="600"/>
        <v>51510.600308457499</v>
      </c>
      <c r="AI331" s="70">
        <f t="shared" si="600"/>
        <v>59333.714274088088</v>
      </c>
      <c r="AJ331" s="70">
        <f t="shared" si="600"/>
        <v>75530.749566587387</v>
      </c>
      <c r="AK331" s="70">
        <f t="shared" si="600"/>
        <v>98222.099400109932</v>
      </c>
      <c r="AL331" s="70">
        <f t="shared" si="600"/>
        <v>127060.05152713781</v>
      </c>
      <c r="AM331" s="70">
        <f t="shared" si="600"/>
        <v>154350.49105494178</v>
      </c>
      <c r="AN331" s="70">
        <f t="shared" si="600"/>
        <v>175664.14547351468</v>
      </c>
      <c r="AO331" s="70">
        <f t="shared" si="600"/>
        <v>194155.10007961799</v>
      </c>
      <c r="AP331" s="70">
        <f t="shared" si="600"/>
        <v>212088.03321420247</v>
      </c>
      <c r="AQ331" s="70">
        <f t="shared" si="600"/>
        <v>228284.97379761879</v>
      </c>
      <c r="AR331" s="70">
        <f t="shared" si="600"/>
        <v>0</v>
      </c>
      <c r="AS331" s="70">
        <f t="shared" si="600"/>
        <v>0</v>
      </c>
      <c r="AT331" s="70">
        <f t="shared" si="600"/>
        <v>0</v>
      </c>
      <c r="AU331" s="70">
        <f t="shared" si="600"/>
        <v>0</v>
      </c>
      <c r="AV331" s="70">
        <f t="shared" si="600"/>
        <v>0</v>
      </c>
      <c r="AW331" s="70">
        <f t="shared" si="600"/>
        <v>0</v>
      </c>
      <c r="AX331" s="70">
        <f t="shared" si="600"/>
        <v>0</v>
      </c>
      <c r="AY331" s="70">
        <f t="shared" si="600"/>
        <v>0</v>
      </c>
      <c r="AZ331" s="70">
        <f t="shared" si="600"/>
        <v>0</v>
      </c>
      <c r="BA331" s="70">
        <f t="shared" si="600"/>
        <v>0</v>
      </c>
      <c r="BB331" s="70">
        <f t="shared" si="600"/>
        <v>0</v>
      </c>
      <c r="BC331" s="70">
        <f t="shared" si="600"/>
        <v>0</v>
      </c>
      <c r="BD331" s="70">
        <f t="shared" si="600"/>
        <v>0</v>
      </c>
      <c r="BE331" s="70">
        <f t="shared" si="600"/>
        <v>0</v>
      </c>
      <c r="BF331" s="70">
        <f t="shared" si="600"/>
        <v>0</v>
      </c>
      <c r="BG331" s="70">
        <f t="shared" si="600"/>
        <v>0</v>
      </c>
      <c r="BH331" s="70">
        <f t="shared" si="600"/>
        <v>0</v>
      </c>
      <c r="BI331" s="70">
        <f t="shared" si="600"/>
        <v>0</v>
      </c>
    </row>
    <row r="333" spans="1:61">
      <c r="D333" s="71">
        <v>23</v>
      </c>
      <c r="E333" s="91" t="s">
        <v>63</v>
      </c>
      <c r="F333" s="71"/>
      <c r="G333" s="69">
        <f t="shared" ref="G333:L333" si="601">G324+G316</f>
        <v>201246.54111180131</v>
      </c>
      <c r="H333" s="69">
        <f t="shared" si="601"/>
        <v>8680773.169126533</v>
      </c>
      <c r="I333" s="69">
        <f t="shared" si="601"/>
        <v>41350485.942422807</v>
      </c>
      <c r="J333" s="69">
        <f t="shared" si="601"/>
        <v>42608595.942422807</v>
      </c>
      <c r="K333" s="69">
        <f t="shared" si="601"/>
        <v>42608595.942422807</v>
      </c>
      <c r="L333" s="69">
        <f t="shared" si="601"/>
        <v>42608595.942422807</v>
      </c>
      <c r="M333" s="69"/>
      <c r="N333" s="70">
        <f t="shared" ref="N333:BI333" si="602">N324+N316</f>
        <v>0</v>
      </c>
      <c r="O333" s="70">
        <f t="shared" si="602"/>
        <v>0</v>
      </c>
      <c r="P333" s="70">
        <f t="shared" si="602"/>
        <v>0</v>
      </c>
      <c r="Q333" s="70">
        <f t="shared" si="602"/>
        <v>0</v>
      </c>
      <c r="R333" s="70">
        <f t="shared" si="602"/>
        <v>0</v>
      </c>
      <c r="S333" s="70">
        <f t="shared" si="602"/>
        <v>90127.993641892157</v>
      </c>
      <c r="T333" s="70">
        <f t="shared" si="602"/>
        <v>188128.34451964777</v>
      </c>
      <c r="U333" s="70">
        <f t="shared" si="602"/>
        <v>201246.54111180131</v>
      </c>
      <c r="V333" s="70">
        <f t="shared" si="602"/>
        <v>202424.45377557902</v>
      </c>
      <c r="W333" s="70">
        <f t="shared" si="602"/>
        <v>209617.79376914172</v>
      </c>
      <c r="X333" s="70">
        <f t="shared" si="602"/>
        <v>270930.03316226747</v>
      </c>
      <c r="Y333" s="70">
        <f t="shared" si="602"/>
        <v>2129152.4780962076</v>
      </c>
      <c r="Z333" s="70">
        <f t="shared" si="602"/>
        <v>2153631.6496149702</v>
      </c>
      <c r="AA333" s="70">
        <f t="shared" si="602"/>
        <v>2352501.5541252773</v>
      </c>
      <c r="AB333" s="70">
        <f t="shared" si="602"/>
        <v>2438373.3353688717</v>
      </c>
      <c r="AC333" s="70">
        <f t="shared" si="602"/>
        <v>2632901.3236265918</v>
      </c>
      <c r="AD333" s="70">
        <f t="shared" si="602"/>
        <v>4565033.9111358784</v>
      </c>
      <c r="AE333" s="70">
        <f t="shared" si="602"/>
        <v>4850120.3476058096</v>
      </c>
      <c r="AF333" s="70">
        <f t="shared" si="602"/>
        <v>4938593.8325749291</v>
      </c>
      <c r="AG333" s="70">
        <f t="shared" si="602"/>
        <v>8680773.169126533</v>
      </c>
      <c r="AH333" s="70">
        <f t="shared" si="602"/>
        <v>8971923.7694349904</v>
      </c>
      <c r="AI333" s="70">
        <f t="shared" si="602"/>
        <v>11361756.483709078</v>
      </c>
      <c r="AJ333" s="70">
        <f t="shared" si="602"/>
        <v>14522652.233275667</v>
      </c>
      <c r="AK333" s="70">
        <f t="shared" si="602"/>
        <v>19138088.332675777</v>
      </c>
      <c r="AL333" s="70">
        <f t="shared" si="602"/>
        <v>24405426.384202916</v>
      </c>
      <c r="AM333" s="70">
        <f t="shared" si="602"/>
        <v>28490529.488857858</v>
      </c>
      <c r="AN333" s="70">
        <f t="shared" si="602"/>
        <v>31709621.634331372</v>
      </c>
      <c r="AO333" s="70">
        <f t="shared" si="602"/>
        <v>34827384.734410994</v>
      </c>
      <c r="AP333" s="70">
        <f t="shared" si="602"/>
        <v>37855242.76762519</v>
      </c>
      <c r="AQ333" s="70">
        <f t="shared" si="602"/>
        <v>40378080.74142281</v>
      </c>
      <c r="AR333" s="70">
        <f t="shared" si="602"/>
        <v>41218683.942422807</v>
      </c>
      <c r="AS333" s="70">
        <f t="shared" si="602"/>
        <v>41350485.942422807</v>
      </c>
      <c r="AT333" s="70">
        <f t="shared" si="602"/>
        <v>41356476.942422807</v>
      </c>
      <c r="AU333" s="70">
        <f t="shared" si="602"/>
        <v>41362467.942422807</v>
      </c>
      <c r="AV333" s="70">
        <f t="shared" si="602"/>
        <v>41368458.942422807</v>
      </c>
      <c r="AW333" s="70">
        <f t="shared" si="602"/>
        <v>41374449.942422807</v>
      </c>
      <c r="AX333" s="70">
        <f t="shared" si="602"/>
        <v>42578640.942422807</v>
      </c>
      <c r="AY333" s="70">
        <f t="shared" si="602"/>
        <v>42584631.942422807</v>
      </c>
      <c r="AZ333" s="70">
        <f t="shared" si="602"/>
        <v>42590622.942422807</v>
      </c>
      <c r="BA333" s="70">
        <f t="shared" si="602"/>
        <v>42596613.942422807</v>
      </c>
      <c r="BB333" s="70">
        <f t="shared" si="602"/>
        <v>42602604.942422807</v>
      </c>
      <c r="BC333" s="70">
        <f t="shared" si="602"/>
        <v>42608595.942422807</v>
      </c>
      <c r="BD333" s="70">
        <f t="shared" si="602"/>
        <v>42608595.942422807</v>
      </c>
      <c r="BE333" s="70">
        <f t="shared" si="602"/>
        <v>42608595.942422807</v>
      </c>
      <c r="BF333" s="70">
        <f t="shared" si="602"/>
        <v>42608595.942422807</v>
      </c>
      <c r="BG333" s="70">
        <f t="shared" si="602"/>
        <v>42608595.942422807</v>
      </c>
      <c r="BH333" s="70">
        <f t="shared" si="602"/>
        <v>42608595.942422807</v>
      </c>
      <c r="BI333" s="70">
        <f t="shared" si="602"/>
        <v>42608595.942422807</v>
      </c>
    </row>
    <row r="336" spans="1:61">
      <c r="D336" s="57" t="str">
        <f>+D294</f>
        <v>Equitrans, L.P,</v>
      </c>
      <c r="E336" s="57"/>
      <c r="F336" s="57"/>
    </row>
    <row r="337" spans="1:61">
      <c r="D337" s="116" t="str">
        <f>$D$2</f>
        <v>Ohio Valley Connector (OVCX) Project</v>
      </c>
      <c r="E337" s="116"/>
      <c r="F337" s="116"/>
      <c r="G337" s="48"/>
      <c r="H337" s="48"/>
      <c r="I337" s="48"/>
      <c r="J337" s="48"/>
      <c r="K337" s="48"/>
      <c r="L337" s="48"/>
      <c r="M337" s="48"/>
      <c r="N337" s="50"/>
      <c r="O337" s="50"/>
      <c r="P337" s="50"/>
      <c r="T337" s="114"/>
      <c r="U337" s="114"/>
      <c r="V337" s="114"/>
      <c r="Y337" s="50"/>
      <c r="Z337" s="50"/>
      <c r="AA337" s="50"/>
      <c r="AB337" s="50"/>
      <c r="AC337" s="50"/>
      <c r="AD337" s="50"/>
      <c r="AE337" s="50"/>
      <c r="AF337" s="97"/>
      <c r="AG337" s="97"/>
      <c r="AH337" s="97"/>
      <c r="AI337" s="50"/>
      <c r="AJ337" s="50"/>
      <c r="AK337" s="50"/>
      <c r="AL337" s="50"/>
      <c r="AM337" s="50"/>
      <c r="AN337" s="50"/>
      <c r="AO337" s="50"/>
      <c r="AP337" s="50"/>
      <c r="AQ337" s="50"/>
      <c r="AR337" s="97"/>
      <c r="AS337" s="97"/>
      <c r="AT337" s="97"/>
      <c r="AU337" s="52"/>
      <c r="AV337" s="52"/>
      <c r="AW337" s="52"/>
      <c r="AX337" s="52"/>
      <c r="AY337" s="52"/>
      <c r="AZ337" s="52"/>
      <c r="BA337" s="52"/>
      <c r="BB337" s="52"/>
      <c r="BC337" s="52"/>
      <c r="BD337" s="97"/>
      <c r="BE337" s="97"/>
      <c r="BF337" s="97"/>
      <c r="BG337" s="52"/>
      <c r="BH337" s="52"/>
      <c r="BI337" s="52"/>
    </row>
    <row r="338" spans="1:61">
      <c r="D338" s="116" t="str">
        <f>$D$3</f>
        <v>Docket No. CP22-___-000</v>
      </c>
      <c r="E338" s="116"/>
      <c r="F338" s="116"/>
      <c r="G338" s="48"/>
      <c r="H338" s="48"/>
      <c r="I338" s="48"/>
      <c r="J338" s="48"/>
      <c r="K338" s="48"/>
      <c r="L338" s="48"/>
      <c r="M338" s="48"/>
      <c r="N338" s="50"/>
      <c r="O338" s="50"/>
      <c r="P338" s="50"/>
      <c r="T338" s="114"/>
      <c r="U338" s="114"/>
      <c r="V338" s="114"/>
      <c r="Y338" s="50"/>
      <c r="Z338" s="50"/>
      <c r="AA338" s="50"/>
      <c r="AB338" s="50"/>
      <c r="AC338" s="50"/>
      <c r="AD338" s="50"/>
      <c r="AE338" s="50"/>
      <c r="AF338" s="97"/>
      <c r="AG338" s="97"/>
      <c r="AH338" s="97"/>
      <c r="AI338" s="50"/>
      <c r="AJ338" s="50"/>
      <c r="AK338" s="50"/>
      <c r="AL338" s="50"/>
      <c r="AM338" s="50"/>
      <c r="AN338" s="50"/>
      <c r="AO338" s="50"/>
      <c r="AP338" s="50"/>
      <c r="AQ338" s="50"/>
      <c r="AR338" s="97"/>
      <c r="AS338" s="97"/>
      <c r="AT338" s="97"/>
      <c r="AU338" s="52"/>
      <c r="AV338" s="52"/>
      <c r="AW338" s="52"/>
      <c r="AX338" s="52"/>
      <c r="AY338" s="52"/>
      <c r="AZ338" s="52"/>
      <c r="BA338" s="52"/>
      <c r="BB338" s="52"/>
      <c r="BC338" s="52"/>
      <c r="BD338" s="97"/>
      <c r="BE338" s="97"/>
      <c r="BF338" s="97"/>
      <c r="BG338" s="52"/>
      <c r="BH338" s="52"/>
      <c r="BI338" s="52"/>
    </row>
    <row r="339" spans="1:61">
      <c r="D339" s="116" t="str">
        <f>$D$4</f>
        <v>Exhibit K</v>
      </c>
      <c r="E339" s="116"/>
      <c r="F339" s="116"/>
      <c r="G339" s="48"/>
      <c r="H339" s="48"/>
      <c r="I339" s="48"/>
      <c r="J339" s="48"/>
      <c r="K339" s="48"/>
      <c r="L339" s="48"/>
      <c r="M339" s="48"/>
      <c r="N339" s="50"/>
      <c r="O339" s="50"/>
      <c r="P339" s="50"/>
      <c r="T339" s="114"/>
      <c r="U339" s="114"/>
      <c r="V339" s="114"/>
      <c r="Y339" s="50"/>
      <c r="Z339" s="50"/>
      <c r="AA339" s="50"/>
      <c r="AB339" s="50"/>
      <c r="AC339" s="50"/>
      <c r="AD339" s="50"/>
      <c r="AE339" s="50"/>
      <c r="AF339" s="97"/>
      <c r="AG339" s="97"/>
      <c r="AH339" s="97"/>
      <c r="AI339" s="50"/>
      <c r="AJ339" s="50"/>
      <c r="AK339" s="50"/>
      <c r="AL339" s="50"/>
      <c r="AM339" s="50"/>
      <c r="AN339" s="50"/>
      <c r="AO339" s="50"/>
      <c r="AP339" s="50"/>
      <c r="AQ339" s="50"/>
      <c r="AR339" s="97"/>
      <c r="AS339" s="97"/>
      <c r="AT339" s="97"/>
      <c r="AU339" s="52"/>
      <c r="AV339" s="52"/>
      <c r="AW339" s="52"/>
      <c r="AX339" s="52"/>
      <c r="AY339" s="52"/>
      <c r="AZ339" s="52"/>
      <c r="BA339" s="52"/>
      <c r="BB339" s="52"/>
      <c r="BC339" s="52"/>
      <c r="BD339" s="97"/>
      <c r="BE339" s="97"/>
      <c r="BF339" s="97"/>
      <c r="BG339" s="52"/>
      <c r="BH339" s="52"/>
      <c r="BI339" s="52"/>
    </row>
    <row r="340" spans="1:61">
      <c r="D340" s="116" t="str">
        <f>$D$5</f>
        <v>Cost of Facilities</v>
      </c>
      <c r="E340" s="116"/>
      <c r="F340" s="116"/>
      <c r="G340" s="48"/>
      <c r="H340" s="48"/>
      <c r="I340" s="48"/>
      <c r="J340" s="48"/>
      <c r="K340" s="48"/>
      <c r="L340" s="48"/>
      <c r="M340" s="48"/>
      <c r="N340" s="50"/>
      <c r="O340" s="50"/>
      <c r="P340" s="50"/>
      <c r="T340" s="97"/>
      <c r="U340" s="97"/>
      <c r="V340" s="97"/>
      <c r="Y340" s="50"/>
      <c r="Z340" s="50"/>
      <c r="AA340" s="50"/>
      <c r="AB340" s="50"/>
      <c r="AC340" s="50"/>
      <c r="AD340" s="50"/>
      <c r="AE340" s="50"/>
      <c r="AF340" s="97"/>
      <c r="AG340" s="97"/>
      <c r="AH340" s="97"/>
      <c r="AI340" s="50"/>
      <c r="AJ340" s="50"/>
      <c r="AK340" s="50"/>
      <c r="AL340" s="50"/>
      <c r="AM340" s="50"/>
      <c r="AN340" s="50"/>
      <c r="AO340" s="50"/>
      <c r="AP340" s="50"/>
      <c r="AQ340" s="50"/>
      <c r="AR340" s="97"/>
      <c r="AS340" s="97"/>
      <c r="AT340" s="97"/>
      <c r="AU340" s="52"/>
      <c r="AV340" s="52"/>
      <c r="AW340" s="52"/>
      <c r="AX340" s="52"/>
      <c r="AY340" s="52"/>
      <c r="AZ340" s="52"/>
      <c r="BA340" s="52"/>
      <c r="BB340" s="52"/>
      <c r="BC340" s="52"/>
      <c r="BD340" s="97"/>
      <c r="BE340" s="97"/>
      <c r="BF340" s="97"/>
      <c r="BG340" s="52"/>
      <c r="BH340" s="52"/>
      <c r="BI340" s="52"/>
    </row>
    <row r="341" spans="1:61">
      <c r="D341" s="113" t="s">
        <v>12</v>
      </c>
      <c r="E341" s="113"/>
      <c r="F341" s="113"/>
      <c r="G341" s="48"/>
      <c r="H341" s="48"/>
      <c r="I341" s="48"/>
      <c r="J341" s="48"/>
      <c r="K341" s="48"/>
      <c r="L341" s="48"/>
      <c r="M341" s="48"/>
      <c r="N341" s="50"/>
      <c r="O341" s="50"/>
      <c r="P341" s="50"/>
      <c r="T341" s="114"/>
      <c r="U341" s="114"/>
      <c r="V341" s="114"/>
      <c r="Y341" s="50"/>
      <c r="Z341" s="50"/>
      <c r="AA341" s="50"/>
      <c r="AB341" s="50"/>
      <c r="AC341" s="50"/>
      <c r="AD341" s="50"/>
      <c r="AE341" s="50"/>
      <c r="AF341" s="97"/>
      <c r="AG341" s="97"/>
      <c r="AH341" s="97"/>
      <c r="AI341" s="50"/>
      <c r="AJ341" s="50"/>
      <c r="AK341" s="50"/>
      <c r="AL341" s="50"/>
      <c r="AM341" s="50"/>
      <c r="AN341" s="50"/>
      <c r="AO341" s="50"/>
      <c r="AP341" s="50"/>
      <c r="AQ341" s="50"/>
      <c r="AR341" s="50"/>
      <c r="AS341" s="50"/>
      <c r="AT341" s="50"/>
      <c r="AU341" s="52"/>
      <c r="AV341" s="52"/>
      <c r="AW341" s="52"/>
      <c r="AX341" s="52"/>
      <c r="AY341" s="52"/>
      <c r="AZ341" s="52"/>
      <c r="BA341" s="52"/>
      <c r="BB341" s="52"/>
      <c r="BC341" s="52"/>
      <c r="BD341" s="97"/>
      <c r="BE341" s="97"/>
      <c r="BF341" s="97"/>
      <c r="BG341" s="52"/>
      <c r="BH341" s="52"/>
      <c r="BI341" s="52"/>
    </row>
    <row r="342" spans="1:61">
      <c r="D342" s="50"/>
      <c r="E342" s="50"/>
      <c r="F342" s="50"/>
      <c r="G342" s="48"/>
      <c r="H342" s="48"/>
      <c r="I342" s="48"/>
      <c r="J342" s="48"/>
      <c r="K342" s="48"/>
      <c r="L342" s="48"/>
      <c r="M342" s="48"/>
      <c r="N342" s="50"/>
      <c r="O342" s="50"/>
      <c r="P342" s="50"/>
      <c r="Q342" s="50"/>
      <c r="R342" s="50"/>
      <c r="S342" s="50"/>
      <c r="T342" s="97"/>
      <c r="U342" s="97"/>
      <c r="V342" s="97"/>
      <c r="W342" s="50"/>
      <c r="X342" s="50"/>
      <c r="Y342" s="50"/>
      <c r="Z342" s="50"/>
      <c r="AA342" s="50"/>
      <c r="AB342" s="50"/>
      <c r="AC342" s="50"/>
      <c r="AD342" s="50"/>
      <c r="AE342" s="50"/>
      <c r="AF342" s="97"/>
      <c r="AG342" s="97"/>
      <c r="AH342" s="97"/>
      <c r="AI342" s="50"/>
      <c r="AJ342" s="50"/>
      <c r="AK342" s="50"/>
      <c r="AL342" s="50"/>
      <c r="AM342" s="50"/>
      <c r="AN342" s="50"/>
      <c r="AO342" s="50"/>
      <c r="AP342" s="50"/>
      <c r="AQ342" s="50"/>
      <c r="AR342" s="50"/>
      <c r="AS342" s="50"/>
      <c r="AT342" s="50"/>
      <c r="AU342" s="52"/>
      <c r="AV342" s="52"/>
      <c r="AW342" s="52"/>
      <c r="AX342" s="52"/>
      <c r="AY342" s="52"/>
      <c r="AZ342" s="52"/>
      <c r="BA342" s="52"/>
      <c r="BB342" s="52"/>
      <c r="BC342" s="52"/>
      <c r="BD342" s="97"/>
      <c r="BE342" s="97"/>
      <c r="BF342" s="97"/>
      <c r="BG342" s="52"/>
      <c r="BH342" s="52"/>
      <c r="BI342" s="52"/>
    </row>
    <row r="343" spans="1:61" s="57" customFormat="1">
      <c r="A343" s="103"/>
      <c r="B343" s="109"/>
      <c r="C343" s="102"/>
      <c r="D343" s="55" t="s">
        <v>39</v>
      </c>
      <c r="E343" s="54"/>
      <c r="F343" s="50"/>
      <c r="G343" s="115" t="s">
        <v>40</v>
      </c>
      <c r="H343" s="115"/>
      <c r="I343" s="115"/>
      <c r="J343" s="115"/>
      <c r="K343" s="98"/>
      <c r="L343" s="98"/>
      <c r="M343" s="98"/>
      <c r="N343" s="56" t="str">
        <f>N$10</f>
        <v>Actuals</v>
      </c>
      <c r="O343" s="56" t="str">
        <f t="shared" ref="O343:BI343" si="603">O$10</f>
        <v>Actuals</v>
      </c>
      <c r="P343" s="56" t="str">
        <f t="shared" si="603"/>
        <v>Actuals</v>
      </c>
      <c r="Q343" s="56" t="str">
        <f t="shared" si="603"/>
        <v>Actuals</v>
      </c>
      <c r="R343" s="56" t="str">
        <f t="shared" si="603"/>
        <v>Actuals</v>
      </c>
      <c r="S343" s="56" t="str">
        <f t="shared" si="603"/>
        <v>Forecast</v>
      </c>
      <c r="T343" s="56" t="str">
        <f t="shared" si="603"/>
        <v>Forecast</v>
      </c>
      <c r="U343" s="56" t="str">
        <f t="shared" si="603"/>
        <v>Forecast</v>
      </c>
      <c r="V343" s="56" t="str">
        <f t="shared" si="603"/>
        <v>Forecast</v>
      </c>
      <c r="W343" s="56" t="str">
        <f t="shared" si="603"/>
        <v>Forecast</v>
      </c>
      <c r="X343" s="56" t="str">
        <f t="shared" si="603"/>
        <v>Forecast</v>
      </c>
      <c r="Y343" s="56" t="str">
        <f t="shared" si="603"/>
        <v>Forecast</v>
      </c>
      <c r="Z343" s="56" t="str">
        <f t="shared" si="603"/>
        <v>Forecast</v>
      </c>
      <c r="AA343" s="56" t="str">
        <f t="shared" si="603"/>
        <v>Forecast</v>
      </c>
      <c r="AB343" s="56" t="str">
        <f t="shared" si="603"/>
        <v>Forecast</v>
      </c>
      <c r="AC343" s="56" t="str">
        <f t="shared" si="603"/>
        <v>Forecast</v>
      </c>
      <c r="AD343" s="56" t="str">
        <f t="shared" si="603"/>
        <v>Forecast</v>
      </c>
      <c r="AE343" s="56" t="str">
        <f t="shared" si="603"/>
        <v>Forecast</v>
      </c>
      <c r="AF343" s="56" t="str">
        <f t="shared" si="603"/>
        <v>Forecast</v>
      </c>
      <c r="AG343" s="56" t="str">
        <f t="shared" si="603"/>
        <v>Forecast</v>
      </c>
      <c r="AH343" s="56" t="str">
        <f t="shared" si="603"/>
        <v>Forecast</v>
      </c>
      <c r="AI343" s="56" t="str">
        <f t="shared" si="603"/>
        <v>Forecast</v>
      </c>
      <c r="AJ343" s="56" t="str">
        <f t="shared" si="603"/>
        <v>Forecast</v>
      </c>
      <c r="AK343" s="56" t="str">
        <f t="shared" si="603"/>
        <v>Forecast</v>
      </c>
      <c r="AL343" s="56" t="str">
        <f t="shared" si="603"/>
        <v>Forecast</v>
      </c>
      <c r="AM343" s="56" t="str">
        <f t="shared" si="603"/>
        <v>Forecast</v>
      </c>
      <c r="AN343" s="56" t="str">
        <f t="shared" si="603"/>
        <v>Forecast</v>
      </c>
      <c r="AO343" s="56" t="str">
        <f t="shared" si="603"/>
        <v>Forecast</v>
      </c>
      <c r="AP343" s="56" t="str">
        <f t="shared" si="603"/>
        <v>Forecast</v>
      </c>
      <c r="AQ343" s="56" t="str">
        <f t="shared" si="603"/>
        <v>Forecast</v>
      </c>
      <c r="AR343" s="56" t="str">
        <f t="shared" si="603"/>
        <v>Forecast</v>
      </c>
      <c r="AS343" s="56" t="str">
        <f t="shared" si="603"/>
        <v>Forecast</v>
      </c>
      <c r="AT343" s="56" t="str">
        <f t="shared" si="603"/>
        <v>Forecast</v>
      </c>
      <c r="AU343" s="56" t="str">
        <f t="shared" si="603"/>
        <v>Forecast</v>
      </c>
      <c r="AV343" s="56" t="str">
        <f t="shared" si="603"/>
        <v>Forecast</v>
      </c>
      <c r="AW343" s="56" t="str">
        <f t="shared" si="603"/>
        <v>Forecast</v>
      </c>
      <c r="AX343" s="56" t="str">
        <f t="shared" si="603"/>
        <v>Forecast</v>
      </c>
      <c r="AY343" s="56" t="str">
        <f t="shared" si="603"/>
        <v>Forecast</v>
      </c>
      <c r="AZ343" s="56" t="str">
        <f t="shared" si="603"/>
        <v>Forecast</v>
      </c>
      <c r="BA343" s="56" t="str">
        <f t="shared" si="603"/>
        <v>Forecast</v>
      </c>
      <c r="BB343" s="56" t="str">
        <f t="shared" si="603"/>
        <v>Forecast</v>
      </c>
      <c r="BC343" s="56" t="str">
        <f t="shared" si="603"/>
        <v>Forecast</v>
      </c>
      <c r="BD343" s="56" t="str">
        <f t="shared" si="603"/>
        <v>Forecast</v>
      </c>
      <c r="BE343" s="56" t="str">
        <f t="shared" si="603"/>
        <v>Forecast</v>
      </c>
      <c r="BF343" s="56" t="str">
        <f t="shared" si="603"/>
        <v>Forecast</v>
      </c>
      <c r="BG343" s="56" t="str">
        <f t="shared" si="603"/>
        <v>Forecast</v>
      </c>
      <c r="BH343" s="56" t="str">
        <f t="shared" si="603"/>
        <v>Forecast</v>
      </c>
      <c r="BI343" s="56" t="str">
        <f t="shared" si="603"/>
        <v>Forecast</v>
      </c>
    </row>
    <row r="344" spans="1:61" s="62" customFormat="1">
      <c r="A344" s="110" t="s">
        <v>65</v>
      </c>
      <c r="B344" s="104" t="s">
        <v>43</v>
      </c>
      <c r="C344" s="105"/>
      <c r="D344" s="58" t="s">
        <v>44</v>
      </c>
      <c r="E344" s="59" t="s">
        <v>45</v>
      </c>
      <c r="F344" s="59" t="s">
        <v>46</v>
      </c>
      <c r="G344" s="60">
        <v>2021</v>
      </c>
      <c r="H344" s="60">
        <v>2022</v>
      </c>
      <c r="I344" s="60">
        <v>2023</v>
      </c>
      <c r="J344" s="60">
        <v>2024</v>
      </c>
      <c r="K344" s="60">
        <v>2025</v>
      </c>
      <c r="L344" s="60" t="s">
        <v>47</v>
      </c>
      <c r="M344" s="60"/>
      <c r="N344" s="61">
        <v>44317</v>
      </c>
      <c r="O344" s="61">
        <f>EOMONTH(N344,1)</f>
        <v>44377</v>
      </c>
      <c r="P344" s="61">
        <f t="shared" ref="P344:BI344" si="604">EOMONTH(O344,1)</f>
        <v>44408</v>
      </c>
      <c r="Q344" s="61">
        <f t="shared" si="604"/>
        <v>44439</v>
      </c>
      <c r="R344" s="61">
        <f t="shared" si="604"/>
        <v>44469</v>
      </c>
      <c r="S344" s="61">
        <f t="shared" si="604"/>
        <v>44500</v>
      </c>
      <c r="T344" s="61">
        <f t="shared" si="604"/>
        <v>44530</v>
      </c>
      <c r="U344" s="61">
        <f t="shared" si="604"/>
        <v>44561</v>
      </c>
      <c r="V344" s="61">
        <f t="shared" si="604"/>
        <v>44592</v>
      </c>
      <c r="W344" s="61">
        <f t="shared" si="604"/>
        <v>44620</v>
      </c>
      <c r="X344" s="61">
        <f t="shared" si="604"/>
        <v>44651</v>
      </c>
      <c r="Y344" s="61">
        <f t="shared" si="604"/>
        <v>44681</v>
      </c>
      <c r="Z344" s="61">
        <f t="shared" si="604"/>
        <v>44712</v>
      </c>
      <c r="AA344" s="61">
        <f t="shared" si="604"/>
        <v>44742</v>
      </c>
      <c r="AB344" s="61">
        <f t="shared" si="604"/>
        <v>44773</v>
      </c>
      <c r="AC344" s="61">
        <f t="shared" si="604"/>
        <v>44804</v>
      </c>
      <c r="AD344" s="61">
        <f t="shared" si="604"/>
        <v>44834</v>
      </c>
      <c r="AE344" s="61">
        <f t="shared" si="604"/>
        <v>44865</v>
      </c>
      <c r="AF344" s="61">
        <f t="shared" si="604"/>
        <v>44895</v>
      </c>
      <c r="AG344" s="61">
        <f t="shared" si="604"/>
        <v>44926</v>
      </c>
      <c r="AH344" s="61">
        <f t="shared" si="604"/>
        <v>44957</v>
      </c>
      <c r="AI344" s="61">
        <f t="shared" si="604"/>
        <v>44985</v>
      </c>
      <c r="AJ344" s="61">
        <f t="shared" si="604"/>
        <v>45016</v>
      </c>
      <c r="AK344" s="61">
        <f t="shared" si="604"/>
        <v>45046</v>
      </c>
      <c r="AL344" s="61">
        <f t="shared" si="604"/>
        <v>45077</v>
      </c>
      <c r="AM344" s="61">
        <f t="shared" si="604"/>
        <v>45107</v>
      </c>
      <c r="AN344" s="61">
        <f t="shared" si="604"/>
        <v>45138</v>
      </c>
      <c r="AO344" s="61">
        <f t="shared" si="604"/>
        <v>45169</v>
      </c>
      <c r="AP344" s="61">
        <f t="shared" si="604"/>
        <v>45199</v>
      </c>
      <c r="AQ344" s="61">
        <f t="shared" si="604"/>
        <v>45230</v>
      </c>
      <c r="AR344" s="61">
        <f t="shared" si="604"/>
        <v>45260</v>
      </c>
      <c r="AS344" s="61">
        <f t="shared" si="604"/>
        <v>45291</v>
      </c>
      <c r="AT344" s="61">
        <f t="shared" si="604"/>
        <v>45322</v>
      </c>
      <c r="AU344" s="61">
        <f t="shared" si="604"/>
        <v>45351</v>
      </c>
      <c r="AV344" s="61">
        <f t="shared" si="604"/>
        <v>45382</v>
      </c>
      <c r="AW344" s="61">
        <f t="shared" si="604"/>
        <v>45412</v>
      </c>
      <c r="AX344" s="61">
        <f t="shared" si="604"/>
        <v>45443</v>
      </c>
      <c r="AY344" s="61">
        <f t="shared" si="604"/>
        <v>45473</v>
      </c>
      <c r="AZ344" s="61">
        <f t="shared" si="604"/>
        <v>45504</v>
      </c>
      <c r="BA344" s="61">
        <f t="shared" si="604"/>
        <v>45535</v>
      </c>
      <c r="BB344" s="61">
        <f t="shared" si="604"/>
        <v>45565</v>
      </c>
      <c r="BC344" s="61">
        <f t="shared" si="604"/>
        <v>45596</v>
      </c>
      <c r="BD344" s="61">
        <f t="shared" si="604"/>
        <v>45626</v>
      </c>
      <c r="BE344" s="61">
        <f t="shared" si="604"/>
        <v>45657</v>
      </c>
      <c r="BF344" s="61">
        <f t="shared" si="604"/>
        <v>45688</v>
      </c>
      <c r="BG344" s="61">
        <f t="shared" si="604"/>
        <v>45716</v>
      </c>
      <c r="BH344" s="61">
        <f t="shared" si="604"/>
        <v>45747</v>
      </c>
      <c r="BI344" s="61">
        <f t="shared" si="604"/>
        <v>45777</v>
      </c>
    </row>
    <row r="345" spans="1:61">
      <c r="D345" s="63"/>
      <c r="E345" s="64"/>
      <c r="F345" s="64"/>
      <c r="G345" s="65"/>
      <c r="H345" s="65"/>
      <c r="I345" s="65"/>
      <c r="J345" s="65"/>
      <c r="K345" s="65"/>
      <c r="L345" s="65"/>
      <c r="M345" s="65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94" t="s">
        <v>66</v>
      </c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</row>
    <row r="346" spans="1:61">
      <c r="A346" s="100">
        <v>124500108</v>
      </c>
      <c r="B346" s="101">
        <v>4</v>
      </c>
      <c r="D346" s="67">
        <v>1</v>
      </c>
      <c r="E346" s="68" t="s">
        <v>14</v>
      </c>
      <c r="F346" s="68"/>
      <c r="G346" s="69">
        <f t="shared" ref="G346:K355" si="605">SUMIF($N$8:$BI$8,G$11,$N346:$BI346)</f>
        <v>1000</v>
      </c>
      <c r="H346" s="69">
        <f t="shared" si="605"/>
        <v>0</v>
      </c>
      <c r="I346" s="69">
        <f t="shared" si="605"/>
        <v>0</v>
      </c>
      <c r="J346" s="69">
        <f t="shared" si="605"/>
        <v>0</v>
      </c>
      <c r="K346" s="69">
        <f t="shared" si="605"/>
        <v>0</v>
      </c>
      <c r="L346" s="69">
        <f>SUM(G346:K346)</f>
        <v>1000</v>
      </c>
      <c r="M346" s="69"/>
      <c r="N346" s="70"/>
      <c r="O346" s="70"/>
      <c r="P346" s="70">
        <v>1000</v>
      </c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  <c r="AE346" s="70"/>
      <c r="AF346" s="70"/>
      <c r="AG346" s="70"/>
      <c r="AH346" s="70"/>
      <c r="AI346" s="70"/>
      <c r="AJ346" s="70"/>
      <c r="AK346" s="70"/>
      <c r="AL346" s="70"/>
      <c r="AM346" s="70"/>
      <c r="AN346" s="70"/>
      <c r="AO346" s="70"/>
      <c r="AP346" s="70"/>
      <c r="AQ346" s="70"/>
      <c r="AR346" s="70"/>
      <c r="AS346" s="70"/>
      <c r="AT346" s="70"/>
      <c r="AU346" s="70"/>
      <c r="AV346" s="70"/>
      <c r="AW346" s="70"/>
      <c r="AX346" s="70"/>
      <c r="AY346" s="70"/>
      <c r="AZ346" s="70"/>
      <c r="BA346" s="70"/>
      <c r="BB346" s="70"/>
      <c r="BC346" s="70"/>
      <c r="BD346" s="70"/>
      <c r="BE346" s="70"/>
      <c r="BF346" s="70"/>
      <c r="BG346" s="70"/>
      <c r="BH346" s="70"/>
      <c r="BI346" s="70"/>
    </row>
    <row r="347" spans="1:61">
      <c r="A347" s="100">
        <v>124500108</v>
      </c>
      <c r="B347" s="106" t="s">
        <v>48</v>
      </c>
      <c r="C347" s="107"/>
      <c r="D347" s="67">
        <v>2</v>
      </c>
      <c r="E347" s="68" t="s">
        <v>15</v>
      </c>
      <c r="F347" s="68"/>
      <c r="G347" s="69">
        <f t="shared" si="605"/>
        <v>196877</v>
      </c>
      <c r="H347" s="69">
        <f t="shared" si="605"/>
        <v>67573</v>
      </c>
      <c r="I347" s="69">
        <f t="shared" si="605"/>
        <v>0</v>
      </c>
      <c r="J347" s="69">
        <f t="shared" si="605"/>
        <v>0</v>
      </c>
      <c r="K347" s="69">
        <f t="shared" si="605"/>
        <v>0</v>
      </c>
      <c r="L347" s="69">
        <f t="shared" ref="L347:L355" si="606">SUM(G347:K347)</f>
        <v>264450</v>
      </c>
      <c r="M347" s="69"/>
      <c r="N347" s="70"/>
      <c r="O347" s="70"/>
      <c r="P347" s="70">
        <v>1949</v>
      </c>
      <c r="Q347" s="70">
        <f>2190+4450</f>
        <v>6640</v>
      </c>
      <c r="R347" s="70">
        <v>15570</v>
      </c>
      <c r="S347" s="70">
        <v>127718</v>
      </c>
      <c r="T347" s="70">
        <v>25000</v>
      </c>
      <c r="U347" s="70">
        <v>20000</v>
      </c>
      <c r="V347" s="70">
        <v>5000</v>
      </c>
      <c r="W347" s="70"/>
      <c r="X347" s="70">
        <v>16915</v>
      </c>
      <c r="Y347" s="70"/>
      <c r="Z347" s="70">
        <v>15000</v>
      </c>
      <c r="AA347" s="70"/>
      <c r="AB347" s="70">
        <v>15658</v>
      </c>
      <c r="AC347" s="70"/>
      <c r="AD347" s="70">
        <v>15000</v>
      </c>
      <c r="AE347" s="70"/>
      <c r="AF347" s="70"/>
      <c r="AG347" s="70"/>
      <c r="AH347" s="70"/>
      <c r="AI347" s="70"/>
      <c r="AJ347" s="70"/>
      <c r="AK347" s="70"/>
      <c r="AL347" s="70"/>
      <c r="AM347" s="70"/>
      <c r="AN347" s="70"/>
      <c r="AO347" s="70"/>
      <c r="AP347" s="70"/>
      <c r="AQ347" s="70"/>
      <c r="AR347" s="70"/>
      <c r="AS347" s="70"/>
      <c r="AT347" s="70"/>
      <c r="AU347" s="70"/>
      <c r="AV347" s="70"/>
      <c r="AW347" s="70"/>
      <c r="AX347" s="70"/>
      <c r="AY347" s="70"/>
      <c r="AZ347" s="70"/>
      <c r="BA347" s="70"/>
      <c r="BB347" s="70"/>
      <c r="BC347" s="70"/>
      <c r="BD347" s="70"/>
      <c r="BE347" s="70"/>
      <c r="BF347" s="70"/>
      <c r="BG347" s="70"/>
      <c r="BH347" s="70"/>
      <c r="BI347" s="70"/>
    </row>
    <row r="348" spans="1:61">
      <c r="A348" s="100">
        <v>124500108</v>
      </c>
      <c r="B348" s="101">
        <v>1</v>
      </c>
      <c r="D348" s="67">
        <v>3</v>
      </c>
      <c r="E348" s="68" t="s">
        <v>16</v>
      </c>
      <c r="F348" s="68"/>
      <c r="G348" s="69">
        <f t="shared" si="605"/>
        <v>0</v>
      </c>
      <c r="H348" s="69">
        <f t="shared" si="605"/>
        <v>0</v>
      </c>
      <c r="I348" s="69">
        <f t="shared" si="605"/>
        <v>31494847.539999999</v>
      </c>
      <c r="J348" s="69">
        <f t="shared" si="605"/>
        <v>8687879</v>
      </c>
      <c r="K348" s="69">
        <f t="shared" si="605"/>
        <v>0</v>
      </c>
      <c r="L348" s="69">
        <f t="shared" si="606"/>
        <v>40182726.539999999</v>
      </c>
      <c r="M348" s="69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  <c r="AE348" s="70"/>
      <c r="AF348" s="70"/>
      <c r="AG348" s="70"/>
      <c r="AH348" s="70">
        <v>1895151</v>
      </c>
      <c r="AI348" s="70">
        <v>0</v>
      </c>
      <c r="AJ348" s="70">
        <v>15731208.539999999</v>
      </c>
      <c r="AK348" s="70">
        <v>2842727</v>
      </c>
      <c r="AL348" s="70"/>
      <c r="AM348" s="70">
        <v>2842727</v>
      </c>
      <c r="AN348" s="70">
        <v>150000</v>
      </c>
      <c r="AO348" s="70">
        <v>4887879</v>
      </c>
      <c r="AP348" s="70">
        <v>250000</v>
      </c>
      <c r="AQ348" s="70">
        <v>2145155</v>
      </c>
      <c r="AR348" s="70">
        <v>250000</v>
      </c>
      <c r="AS348" s="70">
        <v>500000</v>
      </c>
      <c r="AT348" s="70">
        <v>5737879</v>
      </c>
      <c r="AU348" s="70">
        <v>2000000</v>
      </c>
      <c r="AV348" s="70">
        <v>500000</v>
      </c>
      <c r="AW348" s="70">
        <v>250000</v>
      </c>
      <c r="AX348" s="70">
        <v>200000</v>
      </c>
      <c r="AY348" s="70"/>
      <c r="AZ348" s="70"/>
      <c r="BA348" s="70"/>
      <c r="BB348" s="70"/>
      <c r="BC348" s="70"/>
      <c r="BD348" s="70"/>
      <c r="BE348" s="70"/>
      <c r="BF348" s="70"/>
      <c r="BG348" s="70"/>
      <c r="BH348" s="70"/>
      <c r="BI348" s="70"/>
    </row>
    <row r="349" spans="1:61">
      <c r="A349" s="100">
        <v>124500108</v>
      </c>
      <c r="B349" s="101" t="s">
        <v>49</v>
      </c>
      <c r="D349" s="67">
        <v>4</v>
      </c>
      <c r="E349" s="68" t="s">
        <v>17</v>
      </c>
      <c r="F349" s="68"/>
      <c r="G349" s="69">
        <f t="shared" si="605"/>
        <v>0</v>
      </c>
      <c r="H349" s="69">
        <f t="shared" si="605"/>
        <v>0</v>
      </c>
      <c r="I349" s="69">
        <f t="shared" si="605"/>
        <v>4300000</v>
      </c>
      <c r="J349" s="69">
        <f t="shared" si="605"/>
        <v>3700000</v>
      </c>
      <c r="K349" s="69">
        <f t="shared" si="605"/>
        <v>0</v>
      </c>
      <c r="L349" s="69">
        <f t="shared" si="606"/>
        <v>8000000</v>
      </c>
      <c r="M349" s="69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  <c r="AE349" s="70"/>
      <c r="AF349" s="70"/>
      <c r="AG349" s="70"/>
      <c r="AH349" s="70"/>
      <c r="AI349" s="70"/>
      <c r="AJ349" s="70"/>
      <c r="AK349" s="70"/>
      <c r="AL349" s="70">
        <v>200000</v>
      </c>
      <c r="AM349" s="70">
        <v>500000</v>
      </c>
      <c r="AN349" s="70">
        <v>500000</v>
      </c>
      <c r="AO349" s="70">
        <v>500000</v>
      </c>
      <c r="AP349" s="70">
        <v>500000</v>
      </c>
      <c r="AQ349" s="70">
        <v>500000</v>
      </c>
      <c r="AR349" s="70">
        <v>800000</v>
      </c>
      <c r="AS349" s="70">
        <v>800000</v>
      </c>
      <c r="AT349" s="70">
        <v>800000</v>
      </c>
      <c r="AU349" s="70">
        <v>800000</v>
      </c>
      <c r="AV349" s="70">
        <v>800000</v>
      </c>
      <c r="AW349" s="70">
        <v>800000</v>
      </c>
      <c r="AX349" s="70">
        <v>500000</v>
      </c>
      <c r="AY349" s="70"/>
      <c r="AZ349" s="70"/>
      <c r="BA349" s="70"/>
      <c r="BB349" s="70"/>
      <c r="BC349" s="70"/>
      <c r="BD349" s="70"/>
      <c r="BE349" s="70"/>
      <c r="BF349" s="70"/>
      <c r="BG349" s="70"/>
      <c r="BH349" s="70"/>
      <c r="BI349" s="70"/>
    </row>
    <row r="350" spans="1:61">
      <c r="A350" s="100">
        <v>124500108</v>
      </c>
      <c r="B350" s="101">
        <v>6.1</v>
      </c>
      <c r="D350" s="67">
        <v>5</v>
      </c>
      <c r="E350" s="68" t="s">
        <v>18</v>
      </c>
      <c r="F350" s="68"/>
      <c r="G350" s="69">
        <f t="shared" si="605"/>
        <v>0</v>
      </c>
      <c r="H350" s="69">
        <f t="shared" si="605"/>
        <v>0</v>
      </c>
      <c r="I350" s="69">
        <f t="shared" si="605"/>
        <v>400000</v>
      </c>
      <c r="J350" s="69">
        <f t="shared" si="605"/>
        <v>720000</v>
      </c>
      <c r="K350" s="69">
        <f t="shared" si="605"/>
        <v>30000</v>
      </c>
      <c r="L350" s="69">
        <f t="shared" si="606"/>
        <v>1150000</v>
      </c>
      <c r="M350" s="69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  <c r="AE350" s="70"/>
      <c r="AF350" s="70"/>
      <c r="AG350" s="70"/>
      <c r="AH350" s="70"/>
      <c r="AI350" s="70"/>
      <c r="AJ350" s="70"/>
      <c r="AK350" s="70"/>
      <c r="AL350" s="70">
        <v>50000</v>
      </c>
      <c r="AM350" s="70">
        <v>50000</v>
      </c>
      <c r="AN350" s="70">
        <v>50000</v>
      </c>
      <c r="AO350" s="70">
        <v>50000</v>
      </c>
      <c r="AP350" s="70">
        <v>50000</v>
      </c>
      <c r="AQ350" s="70">
        <v>50000</v>
      </c>
      <c r="AR350" s="70">
        <v>50000</v>
      </c>
      <c r="AS350" s="70">
        <v>50000</v>
      </c>
      <c r="AT350" s="70">
        <v>105000</v>
      </c>
      <c r="AU350" s="70">
        <v>120000</v>
      </c>
      <c r="AV350" s="70">
        <v>120000</v>
      </c>
      <c r="AW350" s="70">
        <v>110000</v>
      </c>
      <c r="AX350" s="70">
        <v>105000</v>
      </c>
      <c r="AY350" s="70">
        <v>100000</v>
      </c>
      <c r="AZ350" s="70">
        <v>10000</v>
      </c>
      <c r="BA350" s="70">
        <v>10000</v>
      </c>
      <c r="BB350" s="70">
        <v>10000</v>
      </c>
      <c r="BC350" s="70">
        <v>10000</v>
      </c>
      <c r="BD350" s="70">
        <v>10000</v>
      </c>
      <c r="BE350" s="70">
        <v>10000</v>
      </c>
      <c r="BF350" s="70">
        <v>10000</v>
      </c>
      <c r="BG350" s="70">
        <v>10000</v>
      </c>
      <c r="BH350" s="70">
        <v>10000</v>
      </c>
      <c r="BI350" s="70"/>
    </row>
    <row r="351" spans="1:61">
      <c r="A351" s="100">
        <v>124500108</v>
      </c>
      <c r="B351" s="101" t="s">
        <v>50</v>
      </c>
      <c r="D351" s="67">
        <v>6</v>
      </c>
      <c r="E351" s="68" t="s">
        <v>19</v>
      </c>
      <c r="F351" s="68"/>
      <c r="G351" s="69">
        <f t="shared" si="605"/>
        <v>40635</v>
      </c>
      <c r="H351" s="69">
        <f t="shared" si="605"/>
        <v>0</v>
      </c>
      <c r="I351" s="69">
        <f t="shared" si="605"/>
        <v>312282</v>
      </c>
      <c r="J351" s="69">
        <f t="shared" si="605"/>
        <v>690000</v>
      </c>
      <c r="K351" s="69">
        <f t="shared" si="605"/>
        <v>0</v>
      </c>
      <c r="L351" s="69">
        <f t="shared" si="606"/>
        <v>1042917</v>
      </c>
      <c r="M351" s="69"/>
      <c r="N351" s="70"/>
      <c r="O351" s="70"/>
      <c r="P351" s="70"/>
      <c r="Q351" s="70"/>
      <c r="R351" s="70"/>
      <c r="S351" s="70">
        <v>25635</v>
      </c>
      <c r="T351" s="70">
        <v>15000</v>
      </c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  <c r="AE351" s="70"/>
      <c r="AF351" s="70"/>
      <c r="AG351" s="70"/>
      <c r="AH351" s="70"/>
      <c r="AI351" s="70">
        <v>24000</v>
      </c>
      <c r="AJ351" s="70"/>
      <c r="AK351" s="70">
        <v>30000</v>
      </c>
      <c r="AL351" s="70">
        <v>30000</v>
      </c>
      <c r="AM351" s="70">
        <v>30000</v>
      </c>
      <c r="AN351" s="70">
        <v>30000</v>
      </c>
      <c r="AO351" s="70">
        <v>48282</v>
      </c>
      <c r="AP351" s="70">
        <v>30000</v>
      </c>
      <c r="AQ351" s="70">
        <v>30000</v>
      </c>
      <c r="AR351" s="70">
        <v>30000</v>
      </c>
      <c r="AS351" s="70">
        <v>30000</v>
      </c>
      <c r="AT351" s="70">
        <v>20000</v>
      </c>
      <c r="AU351" s="70">
        <v>20000</v>
      </c>
      <c r="AV351" s="70">
        <v>50000</v>
      </c>
      <c r="AW351" s="70">
        <v>150000</v>
      </c>
      <c r="AX351" s="70">
        <v>150000</v>
      </c>
      <c r="AY351" s="70">
        <v>150000</v>
      </c>
      <c r="AZ351" s="70">
        <v>150000</v>
      </c>
      <c r="BA351" s="70"/>
      <c r="BB351" s="70"/>
      <c r="BC351" s="70"/>
      <c r="BD351" s="70"/>
      <c r="BE351" s="70"/>
      <c r="BF351" s="70"/>
      <c r="BG351" s="70"/>
      <c r="BH351" s="70"/>
      <c r="BI351" s="70"/>
    </row>
    <row r="352" spans="1:61">
      <c r="A352" s="100">
        <v>124500108</v>
      </c>
      <c r="B352" s="101">
        <v>7</v>
      </c>
      <c r="D352" s="67">
        <v>7</v>
      </c>
      <c r="E352" s="68" t="s">
        <v>20</v>
      </c>
      <c r="F352" s="71"/>
      <c r="G352" s="69">
        <f t="shared" si="605"/>
        <v>0</v>
      </c>
      <c r="H352" s="69">
        <f t="shared" si="605"/>
        <v>300000</v>
      </c>
      <c r="I352" s="69">
        <f t="shared" si="605"/>
        <v>1500000</v>
      </c>
      <c r="J352" s="69">
        <f t="shared" si="605"/>
        <v>1690152</v>
      </c>
      <c r="K352" s="69">
        <f t="shared" si="605"/>
        <v>0</v>
      </c>
      <c r="L352" s="69">
        <f t="shared" si="606"/>
        <v>3490152</v>
      </c>
      <c r="M352" s="69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>
        <v>100000</v>
      </c>
      <c r="AA352" s="70"/>
      <c r="AB352" s="70"/>
      <c r="AC352" s="70"/>
      <c r="AD352" s="70">
        <v>100000</v>
      </c>
      <c r="AE352" s="70"/>
      <c r="AF352" s="70"/>
      <c r="AG352" s="70">
        <v>100000</v>
      </c>
      <c r="AH352" s="70"/>
      <c r="AI352" s="70"/>
      <c r="AJ352" s="70"/>
      <c r="AK352" s="70">
        <v>300000</v>
      </c>
      <c r="AL352" s="70"/>
      <c r="AM352" s="70">
        <v>300000</v>
      </c>
      <c r="AN352" s="70"/>
      <c r="AO352" s="70">
        <v>300000</v>
      </c>
      <c r="AP352" s="70"/>
      <c r="AQ352" s="70">
        <v>300000</v>
      </c>
      <c r="AR352" s="70"/>
      <c r="AS352" s="70">
        <v>300000</v>
      </c>
      <c r="AT352" s="70"/>
      <c r="AU352" s="70">
        <v>300000</v>
      </c>
      <c r="AV352" s="70"/>
      <c r="AW352" s="70">
        <v>300000</v>
      </c>
      <c r="AX352" s="70"/>
      <c r="AY352" s="70">
        <v>300000</v>
      </c>
      <c r="AZ352" s="70"/>
      <c r="BA352" s="70"/>
      <c r="BB352" s="70">
        <v>300000</v>
      </c>
      <c r="BC352" s="70"/>
      <c r="BD352" s="70"/>
      <c r="BE352" s="70">
        <v>490152</v>
      </c>
      <c r="BF352" s="70"/>
      <c r="BG352" s="70"/>
      <c r="BH352" s="70"/>
      <c r="BI352" s="70"/>
    </row>
    <row r="353" spans="1:69">
      <c r="A353" s="100">
        <v>124500108</v>
      </c>
      <c r="B353" s="101">
        <v>2.5</v>
      </c>
      <c r="D353" s="67">
        <v>8</v>
      </c>
      <c r="E353" s="68" t="s">
        <v>21</v>
      </c>
      <c r="F353" s="71"/>
      <c r="G353" s="69">
        <f t="shared" si="605"/>
        <v>0</v>
      </c>
      <c r="H353" s="69">
        <f t="shared" si="605"/>
        <v>0</v>
      </c>
      <c r="I353" s="69">
        <f t="shared" si="605"/>
        <v>0</v>
      </c>
      <c r="J353" s="69">
        <f t="shared" si="605"/>
        <v>0</v>
      </c>
      <c r="K353" s="69">
        <f t="shared" si="605"/>
        <v>0</v>
      </c>
      <c r="L353" s="69">
        <f t="shared" si="606"/>
        <v>0</v>
      </c>
      <c r="M353" s="69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  <c r="AE353" s="70"/>
      <c r="AF353" s="70"/>
      <c r="AG353" s="70"/>
      <c r="AH353" s="70"/>
      <c r="AI353" s="70"/>
      <c r="AJ353" s="70"/>
      <c r="AK353" s="70"/>
      <c r="AL353" s="70"/>
      <c r="AM353" s="70"/>
      <c r="AN353" s="70"/>
      <c r="AO353" s="70"/>
      <c r="AP353" s="70"/>
      <c r="AQ353" s="70"/>
      <c r="AR353" s="70"/>
      <c r="AS353" s="70"/>
      <c r="AT353" s="70"/>
      <c r="AU353" s="70"/>
      <c r="AV353" s="70"/>
      <c r="AW353" s="70"/>
      <c r="AX353" s="70"/>
      <c r="AY353" s="70"/>
      <c r="AZ353" s="70"/>
      <c r="BA353" s="70"/>
      <c r="BB353" s="70"/>
      <c r="BC353" s="70"/>
      <c r="BD353" s="70"/>
      <c r="BE353" s="70"/>
      <c r="BF353" s="70"/>
      <c r="BG353" s="70"/>
      <c r="BH353" s="70"/>
      <c r="BI353" s="70"/>
    </row>
    <row r="354" spans="1:69">
      <c r="A354" s="100">
        <v>124500108</v>
      </c>
      <c r="B354" s="101">
        <v>9</v>
      </c>
      <c r="D354" s="67">
        <v>9</v>
      </c>
      <c r="E354" s="68" t="s">
        <v>22</v>
      </c>
      <c r="F354" s="68"/>
      <c r="G354" s="69">
        <f t="shared" si="605"/>
        <v>47273.078399999999</v>
      </c>
      <c r="H354" s="69">
        <f t="shared" si="605"/>
        <v>72852.968599999993</v>
      </c>
      <c r="I354" s="69">
        <f t="shared" si="605"/>
        <v>4415087.5422</v>
      </c>
      <c r="J354" s="69">
        <f t="shared" si="605"/>
        <v>3069727.7442000001</v>
      </c>
      <c r="K354" s="69">
        <f t="shared" si="605"/>
        <v>5945.9999999999991</v>
      </c>
      <c r="L354" s="69">
        <f t="shared" si="606"/>
        <v>7610887.3333999999</v>
      </c>
      <c r="M354" s="69"/>
      <c r="N354" s="70"/>
      <c r="O354" s="70"/>
      <c r="P354" s="70">
        <f t="shared" ref="P354" si="607">SUM(P346:P353)*0.1982</f>
        <v>584.49180000000001</v>
      </c>
      <c r="Q354" s="70">
        <f t="shared" ref="Q354" si="608">SUM(Q346:Q353)*0.1982</f>
        <v>1316.048</v>
      </c>
      <c r="R354" s="70">
        <f t="shared" ref="R354" si="609">SUM(R346:R353)*0.1982</f>
        <v>3085.9739999999997</v>
      </c>
      <c r="S354" s="70">
        <f t="shared" ref="S354" si="610">SUM(S346:S353)*0.1982</f>
        <v>30394.564599999998</v>
      </c>
      <c r="T354" s="70">
        <f t="shared" ref="T354" si="611">SUM(T346:T353)*0.1982</f>
        <v>7927.9999999999991</v>
      </c>
      <c r="U354" s="70">
        <f t="shared" ref="U354" si="612">SUM(U346:U353)*0.1982</f>
        <v>3963.9999999999995</v>
      </c>
      <c r="V354" s="70">
        <f t="shared" ref="V354:AI354" si="613">SUM(V346:V353)*0.1982</f>
        <v>990.99999999999989</v>
      </c>
      <c r="W354" s="70">
        <f t="shared" si="613"/>
        <v>0</v>
      </c>
      <c r="X354" s="70">
        <f t="shared" si="613"/>
        <v>3352.5529999999999</v>
      </c>
      <c r="Y354" s="70">
        <f t="shared" si="613"/>
        <v>0</v>
      </c>
      <c r="Z354" s="70">
        <f t="shared" si="613"/>
        <v>22793</v>
      </c>
      <c r="AA354" s="70">
        <f t="shared" si="613"/>
        <v>0</v>
      </c>
      <c r="AB354" s="70">
        <f t="shared" si="613"/>
        <v>3103.4155999999998</v>
      </c>
      <c r="AC354" s="70">
        <f t="shared" si="613"/>
        <v>0</v>
      </c>
      <c r="AD354" s="70">
        <f t="shared" si="613"/>
        <v>22793</v>
      </c>
      <c r="AE354" s="70">
        <f t="shared" si="613"/>
        <v>0</v>
      </c>
      <c r="AF354" s="70">
        <f t="shared" si="613"/>
        <v>0</v>
      </c>
      <c r="AG354" s="70">
        <f t="shared" si="613"/>
        <v>19820</v>
      </c>
      <c r="AH354" s="70">
        <f t="shared" si="613"/>
        <v>375618.92819999997</v>
      </c>
      <c r="AI354" s="70">
        <f t="shared" si="613"/>
        <v>4756.7999999999993</v>
      </c>
      <c r="AJ354" s="70">
        <f>(SUM(AJ346:AJ353)-15731208.54)*0.1982</f>
        <v>0</v>
      </c>
      <c r="AK354" s="70">
        <f t="shared" ref="AK354" si="614">SUM(AK346:AK353)*0.1982</f>
        <v>628834.49139999994</v>
      </c>
      <c r="AL354" s="70">
        <f t="shared" ref="AL354" si="615">SUM(AL346:AL353)*0.1982</f>
        <v>55496</v>
      </c>
      <c r="AM354" s="70">
        <f t="shared" ref="AM354" si="616">SUM(AM346:AM353)*0.1982</f>
        <v>737844.49139999994</v>
      </c>
      <c r="AN354" s="70">
        <f t="shared" ref="AN354" si="617">SUM(AN346:AN353)*0.1982</f>
        <v>144686</v>
      </c>
      <c r="AO354" s="70">
        <f t="shared" ref="AO354" si="618">SUM(AO346:AO353)*0.1982</f>
        <v>1146817.1102</v>
      </c>
      <c r="AP354" s="70">
        <f t="shared" ref="AP354" si="619">SUM(AP346:AP353)*0.1982</f>
        <v>164506</v>
      </c>
      <c r="AQ354" s="70">
        <f t="shared" ref="AQ354" si="620">SUM(AQ346:AQ353)*0.1982</f>
        <v>599585.72100000002</v>
      </c>
      <c r="AR354" s="70">
        <f t="shared" ref="AR354" si="621">SUM(AR346:AR353)*0.1982</f>
        <v>223966</v>
      </c>
      <c r="AS354" s="70">
        <f t="shared" ref="AS354" si="622">SUM(AS346:AS353)*0.1982</f>
        <v>332976</v>
      </c>
      <c r="AT354" s="70">
        <f t="shared" ref="AT354" si="623">SUM(AT346:AT353)*0.1982</f>
        <v>1320582.6177999999</v>
      </c>
      <c r="AU354" s="70">
        <f t="shared" ref="AU354" si="624">SUM(AU346:AU353)*0.1982</f>
        <v>642168</v>
      </c>
      <c r="AV354" s="70">
        <f t="shared" ref="AV354" si="625">SUM(AV346:AV353)*0.1982</f>
        <v>291354</v>
      </c>
      <c r="AW354" s="70">
        <f t="shared" ref="AW354" si="626">SUM(AW346:AW353)*0.1982</f>
        <v>319102</v>
      </c>
      <c r="AX354" s="70">
        <f t="shared" ref="AX354" si="627">SUM(AX346:AX353)*0.1982</f>
        <v>189281</v>
      </c>
      <c r="AY354" s="70">
        <f t="shared" ref="AY354" si="628">SUM(AY346:AY353)*0.1982</f>
        <v>109010</v>
      </c>
      <c r="AZ354" s="70">
        <f t="shared" ref="AZ354" si="629">SUM(AZ346:AZ353)*0.1982</f>
        <v>31711.999999999996</v>
      </c>
      <c r="BA354" s="70">
        <f t="shared" ref="BA354" si="630">SUM(BA346:BA353)*0.1982</f>
        <v>1981.9999999999998</v>
      </c>
      <c r="BB354" s="70">
        <f t="shared" ref="BB354" si="631">SUM(BB346:BB353)*0.1982</f>
        <v>61441.999999999993</v>
      </c>
      <c r="BC354" s="70">
        <f t="shared" ref="BC354" si="632">SUM(BC346:BC353)*0.1982</f>
        <v>1981.9999999999998</v>
      </c>
      <c r="BD354" s="70">
        <f t="shared" ref="BD354" si="633">SUM(BD346:BD353)*0.1982</f>
        <v>1981.9999999999998</v>
      </c>
      <c r="BE354" s="70">
        <f t="shared" ref="BE354" si="634">SUM(BE346:BE353)*0.1982</f>
        <v>99130.126399999994</v>
      </c>
      <c r="BF354" s="70">
        <f t="shared" ref="BF354" si="635">SUM(BF346:BF353)*0.1982</f>
        <v>1981.9999999999998</v>
      </c>
      <c r="BG354" s="70">
        <f t="shared" ref="BG354" si="636">SUM(BG346:BG353)*0.1982</f>
        <v>1981.9999999999998</v>
      </c>
      <c r="BH354" s="70">
        <f t="shared" ref="BH354" si="637">SUM(BH346:BH353)*0.1982</f>
        <v>1981.9999999999998</v>
      </c>
      <c r="BI354" s="70"/>
    </row>
    <row r="355" spans="1:69">
      <c r="A355" s="100">
        <v>124500108</v>
      </c>
      <c r="B355" s="101">
        <v>10</v>
      </c>
      <c r="D355" s="67">
        <v>10</v>
      </c>
      <c r="E355" s="68" t="s">
        <v>23</v>
      </c>
      <c r="F355" s="68"/>
      <c r="G355" s="69">
        <f t="shared" si="605"/>
        <v>0</v>
      </c>
      <c r="H355" s="69">
        <f t="shared" si="605"/>
        <v>0</v>
      </c>
      <c r="I355" s="69">
        <f t="shared" si="605"/>
        <v>0</v>
      </c>
      <c r="J355" s="69">
        <f t="shared" si="605"/>
        <v>0</v>
      </c>
      <c r="K355" s="69">
        <f t="shared" si="605"/>
        <v>0</v>
      </c>
      <c r="L355" s="69">
        <f t="shared" si="606"/>
        <v>0</v>
      </c>
      <c r="M355" s="69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  <c r="AE355" s="70"/>
      <c r="AF355" s="70"/>
      <c r="AG355" s="70"/>
      <c r="AH355" s="70"/>
      <c r="AI355" s="70"/>
      <c r="AJ355" s="70"/>
      <c r="AK355" s="70"/>
      <c r="AL355" s="70"/>
      <c r="AM355" s="70"/>
      <c r="AN355" s="70"/>
      <c r="AO355" s="70"/>
      <c r="AP355" s="70"/>
      <c r="AQ355" s="70"/>
      <c r="AR355" s="70"/>
      <c r="AS355" s="70"/>
      <c r="AT355" s="70"/>
      <c r="AU355" s="70"/>
      <c r="AV355" s="70"/>
      <c r="AW355" s="70"/>
      <c r="AX355" s="70"/>
      <c r="AY355" s="70"/>
      <c r="AZ355" s="70"/>
      <c r="BA355" s="70"/>
      <c r="BB355" s="70"/>
      <c r="BC355" s="70"/>
      <c r="BD355" s="70"/>
      <c r="BE355" s="70"/>
      <c r="BF355" s="70"/>
      <c r="BG355" s="70"/>
      <c r="BH355" s="70"/>
      <c r="BI355" s="70"/>
    </row>
    <row r="356" spans="1:69">
      <c r="D356" s="67"/>
      <c r="E356" s="68"/>
      <c r="F356" s="68"/>
      <c r="G356" s="69"/>
      <c r="H356" s="69"/>
      <c r="I356" s="69"/>
      <c r="J356" s="69"/>
      <c r="K356" s="69"/>
      <c r="L356" s="69"/>
      <c r="M356" s="69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  <c r="AE356" s="70"/>
      <c r="AF356" s="70"/>
      <c r="AG356" s="70"/>
      <c r="AH356" s="70"/>
      <c r="AI356" s="70"/>
      <c r="AJ356" s="70"/>
      <c r="AK356" s="70"/>
      <c r="AL356" s="70"/>
      <c r="AM356" s="70"/>
      <c r="AN356" s="70"/>
      <c r="AO356" s="70"/>
      <c r="AP356" s="70"/>
      <c r="AQ356" s="70"/>
      <c r="AR356" s="70"/>
      <c r="AS356" s="70"/>
      <c r="AT356" s="70"/>
      <c r="AU356" s="70"/>
      <c r="AV356" s="70"/>
      <c r="AW356" s="70"/>
      <c r="AX356" s="70"/>
      <c r="AY356" s="70"/>
      <c r="AZ356" s="70"/>
      <c r="BA356" s="70"/>
      <c r="BB356" s="70"/>
      <c r="BC356" s="70"/>
      <c r="BD356" s="70"/>
      <c r="BE356" s="70"/>
      <c r="BF356" s="70"/>
      <c r="BG356" s="70"/>
      <c r="BH356" s="70"/>
      <c r="BI356" s="70"/>
    </row>
    <row r="357" spans="1:69" s="57" customFormat="1">
      <c r="A357" s="100"/>
      <c r="B357" s="109"/>
      <c r="C357" s="102"/>
      <c r="D357" s="72">
        <v>11</v>
      </c>
      <c r="E357" s="73" t="s">
        <v>51</v>
      </c>
      <c r="F357" s="72"/>
      <c r="G357" s="74">
        <f t="shared" ref="G357:AN357" si="638">SUM(G346:G355)</f>
        <v>285785.0784</v>
      </c>
      <c r="H357" s="74">
        <f t="shared" si="638"/>
        <v>440425.96860000002</v>
      </c>
      <c r="I357" s="74">
        <f t="shared" si="638"/>
        <v>42422217.082199998</v>
      </c>
      <c r="J357" s="74">
        <f t="shared" si="638"/>
        <v>18557758.744199999</v>
      </c>
      <c r="K357" s="74">
        <f t="shared" ref="K357" si="639">SUM(K346:K355)</f>
        <v>35946</v>
      </c>
      <c r="L357" s="74"/>
      <c r="M357" s="74"/>
      <c r="N357" s="74">
        <f t="shared" si="638"/>
        <v>0</v>
      </c>
      <c r="O357" s="74">
        <f t="shared" si="638"/>
        <v>0</v>
      </c>
      <c r="P357" s="74">
        <f t="shared" si="638"/>
        <v>3533.4917999999998</v>
      </c>
      <c r="Q357" s="74">
        <f t="shared" si="638"/>
        <v>7956.0479999999998</v>
      </c>
      <c r="R357" s="74">
        <f t="shared" si="638"/>
        <v>18655.973999999998</v>
      </c>
      <c r="S357" s="74">
        <f t="shared" si="638"/>
        <v>183747.56459999998</v>
      </c>
      <c r="T357" s="74">
        <f t="shared" si="638"/>
        <v>47928</v>
      </c>
      <c r="U357" s="74">
        <f t="shared" si="638"/>
        <v>23964</v>
      </c>
      <c r="V357" s="74">
        <f t="shared" si="638"/>
        <v>5991</v>
      </c>
      <c r="W357" s="74">
        <f t="shared" si="638"/>
        <v>0</v>
      </c>
      <c r="X357" s="74">
        <f t="shared" si="638"/>
        <v>20267.553</v>
      </c>
      <c r="Y357" s="74">
        <f t="shared" si="638"/>
        <v>0</v>
      </c>
      <c r="Z357" s="74">
        <f t="shared" si="638"/>
        <v>137793</v>
      </c>
      <c r="AA357" s="74">
        <f t="shared" si="638"/>
        <v>0</v>
      </c>
      <c r="AB357" s="74">
        <f t="shared" si="638"/>
        <v>18761.4156</v>
      </c>
      <c r="AC357" s="74">
        <f t="shared" si="638"/>
        <v>0</v>
      </c>
      <c r="AD357" s="74">
        <f t="shared" si="638"/>
        <v>137793</v>
      </c>
      <c r="AE357" s="74">
        <f t="shared" si="638"/>
        <v>0</v>
      </c>
      <c r="AF357" s="74">
        <f t="shared" si="638"/>
        <v>0</v>
      </c>
      <c r="AG357" s="74">
        <f t="shared" si="638"/>
        <v>119820</v>
      </c>
      <c r="AH357" s="74">
        <f t="shared" si="638"/>
        <v>2270769.9282</v>
      </c>
      <c r="AI357" s="74">
        <f t="shared" si="638"/>
        <v>28756.799999999999</v>
      </c>
      <c r="AJ357" s="74">
        <f t="shared" si="638"/>
        <v>15731208.539999999</v>
      </c>
      <c r="AK357" s="74">
        <f t="shared" si="638"/>
        <v>3801561.4913999997</v>
      </c>
      <c r="AL357" s="74">
        <f t="shared" si="638"/>
        <v>335496</v>
      </c>
      <c r="AM357" s="74">
        <f t="shared" si="638"/>
        <v>4460571.4913999997</v>
      </c>
      <c r="AN357" s="74">
        <f t="shared" si="638"/>
        <v>874686</v>
      </c>
      <c r="AO357" s="74">
        <f t="shared" ref="AO357:BI357" si="640">SUM(AO346:AO355)</f>
        <v>6932978.1102</v>
      </c>
      <c r="AP357" s="74">
        <f t="shared" si="640"/>
        <v>994506</v>
      </c>
      <c r="AQ357" s="74">
        <f t="shared" si="640"/>
        <v>3624740.7209999999</v>
      </c>
      <c r="AR357" s="74">
        <f t="shared" si="640"/>
        <v>1353966</v>
      </c>
      <c r="AS357" s="74">
        <f t="shared" si="640"/>
        <v>2012976</v>
      </c>
      <c r="AT357" s="74">
        <f t="shared" si="640"/>
        <v>7983461.6178000001</v>
      </c>
      <c r="AU357" s="74">
        <f t="shared" si="640"/>
        <v>3882168</v>
      </c>
      <c r="AV357" s="74">
        <f t="shared" si="640"/>
        <v>1761354</v>
      </c>
      <c r="AW357" s="74">
        <f t="shared" si="640"/>
        <v>1929102</v>
      </c>
      <c r="AX357" s="74">
        <f t="shared" si="640"/>
        <v>1144281</v>
      </c>
      <c r="AY357" s="74">
        <f t="shared" si="640"/>
        <v>659010</v>
      </c>
      <c r="AZ357" s="74">
        <f t="shared" si="640"/>
        <v>191712</v>
      </c>
      <c r="BA357" s="74">
        <f t="shared" si="640"/>
        <v>11982</v>
      </c>
      <c r="BB357" s="74">
        <f t="shared" si="640"/>
        <v>371442</v>
      </c>
      <c r="BC357" s="74">
        <f t="shared" si="640"/>
        <v>11982</v>
      </c>
      <c r="BD357" s="74">
        <f t="shared" si="640"/>
        <v>11982</v>
      </c>
      <c r="BE357" s="74">
        <f t="shared" si="640"/>
        <v>599282.12639999995</v>
      </c>
      <c r="BF357" s="74">
        <f t="shared" si="640"/>
        <v>11982</v>
      </c>
      <c r="BG357" s="74">
        <f t="shared" si="640"/>
        <v>11982</v>
      </c>
      <c r="BH357" s="74">
        <f t="shared" si="640"/>
        <v>11982</v>
      </c>
      <c r="BI357" s="74">
        <f t="shared" si="640"/>
        <v>0</v>
      </c>
    </row>
    <row r="358" spans="1:69">
      <c r="D358" s="71">
        <v>12</v>
      </c>
      <c r="E358" s="68" t="s">
        <v>52</v>
      </c>
      <c r="F358" s="71"/>
      <c r="G358" s="69">
        <f>+G357</f>
        <v>285785.0784</v>
      </c>
      <c r="H358" s="69">
        <f>H357+G358</f>
        <v>726211.04700000002</v>
      </c>
      <c r="I358" s="69">
        <f>I357+H358</f>
        <v>43148428.129199997</v>
      </c>
      <c r="J358" s="69">
        <f>J357+I358</f>
        <v>61706186.873399995</v>
      </c>
      <c r="K358" s="69">
        <f>K357+J358</f>
        <v>61742132.873399995</v>
      </c>
      <c r="L358" s="69">
        <f>L357+K358</f>
        <v>61742132.873399995</v>
      </c>
      <c r="M358" s="69"/>
      <c r="N358" s="70">
        <f>N357</f>
        <v>0</v>
      </c>
      <c r="O358" s="70">
        <f>O357+N358</f>
        <v>0</v>
      </c>
      <c r="P358" s="70">
        <f t="shared" ref="P358:R358" si="641">P357+O358</f>
        <v>3533.4917999999998</v>
      </c>
      <c r="Q358" s="70">
        <f t="shared" si="641"/>
        <v>11489.539799999999</v>
      </c>
      <c r="R358" s="70">
        <f t="shared" si="641"/>
        <v>30145.513799999997</v>
      </c>
      <c r="S358" s="70">
        <f>S357+R358</f>
        <v>213893.07839999997</v>
      </c>
      <c r="T358" s="70">
        <f t="shared" ref="T358:BI358" si="642">T357+S358</f>
        <v>261821.07839999997</v>
      </c>
      <c r="U358" s="70">
        <f t="shared" si="642"/>
        <v>285785.0784</v>
      </c>
      <c r="V358" s="70">
        <f t="shared" si="642"/>
        <v>291776.0784</v>
      </c>
      <c r="W358" s="70">
        <f t="shared" si="642"/>
        <v>291776.0784</v>
      </c>
      <c r="X358" s="70">
        <f t="shared" si="642"/>
        <v>312043.63140000001</v>
      </c>
      <c r="Y358" s="70">
        <f t="shared" si="642"/>
        <v>312043.63140000001</v>
      </c>
      <c r="Z358" s="70">
        <f t="shared" si="642"/>
        <v>449836.63140000001</v>
      </c>
      <c r="AA358" s="70">
        <f t="shared" si="642"/>
        <v>449836.63140000001</v>
      </c>
      <c r="AB358" s="70">
        <f t="shared" si="642"/>
        <v>468598.04700000002</v>
      </c>
      <c r="AC358" s="70">
        <f t="shared" si="642"/>
        <v>468598.04700000002</v>
      </c>
      <c r="AD358" s="70">
        <f t="shared" si="642"/>
        <v>606391.04700000002</v>
      </c>
      <c r="AE358" s="70">
        <f t="shared" si="642"/>
        <v>606391.04700000002</v>
      </c>
      <c r="AF358" s="70">
        <f t="shared" si="642"/>
        <v>606391.04700000002</v>
      </c>
      <c r="AG358" s="70">
        <f t="shared" si="642"/>
        <v>726211.04700000002</v>
      </c>
      <c r="AH358" s="70">
        <f t="shared" si="642"/>
        <v>2996980.9752000002</v>
      </c>
      <c r="AI358" s="70">
        <f t="shared" si="642"/>
        <v>3025737.7752</v>
      </c>
      <c r="AJ358" s="70">
        <f t="shared" si="642"/>
        <v>18756946.315200001</v>
      </c>
      <c r="AK358" s="70">
        <f t="shared" si="642"/>
        <v>22558507.806600001</v>
      </c>
      <c r="AL358" s="70">
        <f t="shared" si="642"/>
        <v>22894003.806600001</v>
      </c>
      <c r="AM358" s="70">
        <f t="shared" si="642"/>
        <v>27354575.298</v>
      </c>
      <c r="AN358" s="70">
        <f t="shared" si="642"/>
        <v>28229261.298</v>
      </c>
      <c r="AO358" s="70">
        <f t="shared" si="642"/>
        <v>35162239.408200003</v>
      </c>
      <c r="AP358" s="70">
        <f t="shared" si="642"/>
        <v>36156745.408200003</v>
      </c>
      <c r="AQ358" s="70">
        <f t="shared" si="642"/>
        <v>39781486.129200004</v>
      </c>
      <c r="AR358" s="70">
        <f t="shared" si="642"/>
        <v>41135452.129200004</v>
      </c>
      <c r="AS358" s="70">
        <f t="shared" si="642"/>
        <v>43148428.129200004</v>
      </c>
      <c r="AT358" s="70">
        <f t="shared" si="642"/>
        <v>51131889.747000001</v>
      </c>
      <c r="AU358" s="70">
        <f t="shared" si="642"/>
        <v>55014057.747000001</v>
      </c>
      <c r="AV358" s="70">
        <f t="shared" si="642"/>
        <v>56775411.747000001</v>
      </c>
      <c r="AW358" s="70">
        <f t="shared" si="642"/>
        <v>58704513.747000001</v>
      </c>
      <c r="AX358" s="70">
        <f t="shared" si="642"/>
        <v>59848794.747000001</v>
      </c>
      <c r="AY358" s="70">
        <f t="shared" si="642"/>
        <v>60507804.747000001</v>
      </c>
      <c r="AZ358" s="70">
        <f t="shared" si="642"/>
        <v>60699516.747000001</v>
      </c>
      <c r="BA358" s="70">
        <f t="shared" si="642"/>
        <v>60711498.747000001</v>
      </c>
      <c r="BB358" s="70">
        <f t="shared" si="642"/>
        <v>61082940.747000001</v>
      </c>
      <c r="BC358" s="70">
        <f t="shared" si="642"/>
        <v>61094922.747000001</v>
      </c>
      <c r="BD358" s="70">
        <f t="shared" si="642"/>
        <v>61106904.747000001</v>
      </c>
      <c r="BE358" s="70">
        <f t="shared" si="642"/>
        <v>61706186.873400003</v>
      </c>
      <c r="BF358" s="70">
        <f t="shared" si="642"/>
        <v>61718168.873400003</v>
      </c>
      <c r="BG358" s="70">
        <f t="shared" si="642"/>
        <v>61730150.873400003</v>
      </c>
      <c r="BH358" s="70">
        <f t="shared" si="642"/>
        <v>61742132.873400003</v>
      </c>
      <c r="BI358" s="70">
        <f t="shared" si="642"/>
        <v>61742132.873400003</v>
      </c>
    </row>
    <row r="359" spans="1:69">
      <c r="D359" s="71"/>
      <c r="E359" s="68"/>
      <c r="F359" s="71"/>
      <c r="G359" s="69"/>
      <c r="H359" s="69"/>
      <c r="I359" s="69"/>
      <c r="J359" s="69"/>
      <c r="K359" s="69"/>
      <c r="L359" s="69"/>
      <c r="M359" s="69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  <c r="AG359" s="70"/>
      <c r="AH359" s="70"/>
      <c r="AI359" s="70"/>
      <c r="AJ359" s="70"/>
      <c r="AK359" s="70"/>
      <c r="AL359" s="70"/>
      <c r="AM359" s="70"/>
      <c r="AN359" s="70"/>
      <c r="AO359" s="70"/>
      <c r="AP359" s="70"/>
      <c r="AQ359" s="70"/>
      <c r="AR359" s="70"/>
      <c r="AS359" s="70"/>
      <c r="AT359" s="70"/>
      <c r="AU359" s="70"/>
      <c r="AV359" s="70"/>
      <c r="AW359" s="70"/>
      <c r="AX359" s="70"/>
      <c r="AY359" s="70"/>
      <c r="AZ359" s="70"/>
      <c r="BA359" s="70"/>
      <c r="BB359" s="70"/>
      <c r="BC359" s="70"/>
      <c r="BD359" s="70"/>
      <c r="BE359" s="70"/>
      <c r="BF359" s="70"/>
      <c r="BG359" s="70"/>
      <c r="BH359" s="70"/>
      <c r="BI359" s="70"/>
    </row>
    <row r="360" spans="1:69">
      <c r="B360" s="100"/>
      <c r="D360" s="71">
        <v>13</v>
      </c>
      <c r="E360" s="68" t="s">
        <v>53</v>
      </c>
      <c r="F360" s="71"/>
      <c r="G360" s="69"/>
      <c r="H360" s="69"/>
      <c r="I360" s="69"/>
      <c r="J360" s="69"/>
      <c r="K360" s="69"/>
      <c r="L360" s="69"/>
      <c r="M360" s="69"/>
      <c r="N360" s="92">
        <f>N357*0.5+M358+M366</f>
        <v>0</v>
      </c>
      <c r="O360" s="92">
        <f>O357*0.5+N358+N366</f>
        <v>0</v>
      </c>
      <c r="P360" s="92">
        <f t="shared" ref="P360:V360" si="643">P357*0.5+O358+O366</f>
        <v>1766.7458999999999</v>
      </c>
      <c r="Q360" s="92">
        <f t="shared" si="643"/>
        <v>7521.8567099991988</v>
      </c>
      <c r="R360" s="92">
        <f t="shared" si="643"/>
        <v>20871.893759962</v>
      </c>
      <c r="S360" s="92">
        <f t="shared" si="643"/>
        <v>122195.82798185859</v>
      </c>
      <c r="T360" s="92">
        <f t="shared" si="643"/>
        <v>238748.83257808012</v>
      </c>
      <c r="U360" s="92">
        <f t="shared" si="643"/>
        <v>276092.24925814936</v>
      </c>
      <c r="V360" s="92">
        <f t="shared" si="643"/>
        <v>292685.7400472351</v>
      </c>
      <c r="W360" s="92">
        <f t="shared" ref="W360" si="644">W357*0.5+V358+V366</f>
        <v>297394.35391147417</v>
      </c>
      <c r="X360" s="92">
        <f t="shared" ref="X360" si="645">X357*0.5+W358+W366</f>
        <v>309268.80418242706</v>
      </c>
      <c r="Y360" s="92">
        <f t="shared" ref="Y360" si="646">Y357*0.5+X358+X366</f>
        <v>321212.75659375114</v>
      </c>
      <c r="Z360" s="92">
        <f t="shared" ref="Z360" si="647">Z357*0.5+Y358+Y366</f>
        <v>391989.34144722705</v>
      </c>
      <c r="AA360" s="92">
        <f t="shared" ref="AA360" si="648">AA357*0.5+Z358+Z366</f>
        <v>463180.1875105467</v>
      </c>
      <c r="AB360" s="92">
        <f t="shared" ref="AB360" si="649">AB357*0.5+AA358+AA366</f>
        <v>475271.92728886282</v>
      </c>
      <c r="AC360" s="92">
        <f t="shared" ref="AC360" si="650">AC357*0.5+AB358+AB366</f>
        <v>487434.44102102326</v>
      </c>
      <c r="AD360" s="92">
        <f t="shared" ref="AD360" si="651">AD357*0.5+AC358+AC366</f>
        <v>559183.93515283836</v>
      </c>
      <c r="AE360" s="92">
        <f t="shared" ref="AE360" si="652">AE357*0.5+AD358+AD366</f>
        <v>631353.38501303829</v>
      </c>
      <c r="AF360" s="92">
        <f t="shared" ref="AF360" si="653">AF357*0.5+AE358+AE366</f>
        <v>635048.74863726378</v>
      </c>
      <c r="AG360" s="92">
        <f t="shared" ref="AG360" si="654">AG357*0.5+AF358+AF366</f>
        <v>698675.74153067428</v>
      </c>
      <c r="AH360" s="92">
        <f t="shared" ref="AH360" si="655">AH357*0.5+AG358+AG366</f>
        <v>1898060.1125803622</v>
      </c>
      <c r="AI360" s="92">
        <f t="shared" ref="AI360" si="656">AI357*0.5+AH358+AH366</f>
        <v>3058932.9796356335</v>
      </c>
      <c r="AJ360" s="92">
        <f>(AJ357-15731209)*0.5+AI358+AI366</f>
        <v>3091215.3375757295</v>
      </c>
      <c r="AK360" s="92">
        <f t="shared" ref="AK360:AU360" si="657">AK357*0.5+(AJ358-15731209)+AJ366</f>
        <v>5010088.9925290979</v>
      </c>
      <c r="AL360" s="92">
        <f t="shared" si="657"/>
        <v>7107942.2038241345</v>
      </c>
      <c r="AM360" s="92">
        <f t="shared" si="657"/>
        <v>9547579.3236195575</v>
      </c>
      <c r="AN360" s="92">
        <f t="shared" si="657"/>
        <v>12271090.84142378</v>
      </c>
      <c r="AO360" s="92">
        <f t="shared" si="657"/>
        <v>16246746.606986705</v>
      </c>
      <c r="AP360" s="92">
        <f t="shared" si="657"/>
        <v>20305582.214839622</v>
      </c>
      <c r="AQ360" s="92">
        <f t="shared" si="657"/>
        <v>22734055.828884855</v>
      </c>
      <c r="AR360" s="92">
        <f t="shared" si="657"/>
        <v>25356473.500015646</v>
      </c>
      <c r="AS360" s="92">
        <f t="shared" si="657"/>
        <v>27188358.038352281</v>
      </c>
      <c r="AT360" s="92">
        <f t="shared" si="657"/>
        <v>32345712.557430301</v>
      </c>
      <c r="AU360" s="92">
        <f t="shared" si="657"/>
        <v>38467849.499420494</v>
      </c>
      <c r="AV360" s="92">
        <f t="shared" ref="AV360" si="658">AV357*0.5+(AU358-15731209)+AU366</f>
        <v>41514766.006806284</v>
      </c>
      <c r="AW360" s="92">
        <f t="shared" ref="AW360" si="659">AW357*0.5+(AV358-15731209)+AV366</f>
        <v>43602983.368725389</v>
      </c>
      <c r="AX360" s="92">
        <f t="shared" ref="AX360" si="660">AX357*0.5+(AW358-15731209)+AW366</f>
        <v>45394886.739720859</v>
      </c>
      <c r="AY360" s="92">
        <f t="shared" ref="AY360" si="661">AY357*0.5+(AX358-15731209)+AX366</f>
        <v>46562232.269475736</v>
      </c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0"/>
      <c r="BK360" s="70"/>
      <c r="BL360" s="70"/>
      <c r="BM360" s="70"/>
      <c r="BN360" s="70"/>
      <c r="BO360" s="70"/>
      <c r="BP360" s="70"/>
      <c r="BQ360" s="70"/>
    </row>
    <row r="361" spans="1:69">
      <c r="B361" s="100"/>
      <c r="D361" s="71"/>
      <c r="E361" s="68"/>
      <c r="F361" s="71"/>
      <c r="G361" s="48"/>
      <c r="H361" s="48"/>
      <c r="I361" s="48"/>
      <c r="J361" s="48"/>
      <c r="K361" s="48"/>
      <c r="L361" s="48"/>
      <c r="M361" s="48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  <c r="AZ361" s="52"/>
      <c r="BA361" s="52"/>
      <c r="BB361" s="52"/>
      <c r="BC361" s="52"/>
      <c r="BD361" s="52"/>
      <c r="BE361" s="52"/>
      <c r="BF361" s="52"/>
      <c r="BG361" s="52"/>
      <c r="BH361" s="52"/>
      <c r="BI361" s="52"/>
    </row>
    <row r="362" spans="1:69" s="76" customFormat="1">
      <c r="A362" s="100"/>
      <c r="B362" s="100"/>
      <c r="C362" s="85"/>
      <c r="D362" s="71">
        <v>14</v>
      </c>
      <c r="E362" s="76" t="s">
        <v>54</v>
      </c>
      <c r="F362" s="77"/>
      <c r="G362" s="78">
        <f>'Exhibit K (2)'!$F$14</f>
        <v>7.1272806691578608E-2</v>
      </c>
      <c r="H362" s="78">
        <f>'Exhibit K (2)'!$F$14</f>
        <v>7.1272806691578608E-2</v>
      </c>
      <c r="I362" s="78">
        <f>'Exhibit K (2)'!$F$14</f>
        <v>7.1272806691578608E-2</v>
      </c>
      <c r="J362" s="78">
        <f>'Exhibit K (2)'!$F$14</f>
        <v>7.1272806691578608E-2</v>
      </c>
      <c r="K362" s="78">
        <f>'Exhibit K (2)'!$F$14</f>
        <v>7.1272806691578608E-2</v>
      </c>
      <c r="L362" s="78">
        <f>'Exhibit K (2)'!$F$14</f>
        <v>7.1272806691578608E-2</v>
      </c>
      <c r="M362" s="78"/>
      <c r="N362" s="79">
        <f>'Exhibit K (2)'!$F$14</f>
        <v>7.1272806691578608E-2</v>
      </c>
      <c r="O362" s="79">
        <f>'Exhibit K (2)'!$F$14</f>
        <v>7.1272806691578608E-2</v>
      </c>
      <c r="P362" s="79">
        <f>'Exhibit K (2)'!$F$14</f>
        <v>7.1272806691578608E-2</v>
      </c>
      <c r="Q362" s="79">
        <f>'Exhibit K (2)'!$F$14</f>
        <v>7.1272806691578608E-2</v>
      </c>
      <c r="R362" s="79">
        <f>'Exhibit K (2)'!$F$14</f>
        <v>7.1272806691578608E-2</v>
      </c>
      <c r="S362" s="79">
        <f>'Exhibit K (2)'!$F$14</f>
        <v>7.1272806691578608E-2</v>
      </c>
      <c r="T362" s="79">
        <f>'Exhibit K (2)'!$F$14</f>
        <v>7.1272806691578608E-2</v>
      </c>
      <c r="U362" s="79">
        <f>'Exhibit K (2)'!$F$14</f>
        <v>7.1272806691578608E-2</v>
      </c>
      <c r="V362" s="79">
        <f>'Exhibit K (2)'!$F$14</f>
        <v>7.1272806691578608E-2</v>
      </c>
      <c r="W362" s="79">
        <f>'Exhibit K (2)'!$F$14</f>
        <v>7.1272806691578608E-2</v>
      </c>
      <c r="X362" s="79">
        <f>'Exhibit K (2)'!$F$14</f>
        <v>7.1272806691578608E-2</v>
      </c>
      <c r="Y362" s="79">
        <f>'Exhibit K (2)'!$F$14</f>
        <v>7.1272806691578608E-2</v>
      </c>
      <c r="Z362" s="79">
        <f>'Exhibit K (2)'!$F$14</f>
        <v>7.1272806691578608E-2</v>
      </c>
      <c r="AA362" s="79">
        <f>'Exhibit K (2)'!$F$14</f>
        <v>7.1272806691578608E-2</v>
      </c>
      <c r="AB362" s="79">
        <f>'Exhibit K (2)'!$F$14</f>
        <v>7.1272806691578608E-2</v>
      </c>
      <c r="AC362" s="79">
        <f>'Exhibit K (2)'!$F$14</f>
        <v>7.1272806691578608E-2</v>
      </c>
      <c r="AD362" s="79">
        <f>'Exhibit K (2)'!$F$14</f>
        <v>7.1272806691578608E-2</v>
      </c>
      <c r="AE362" s="79">
        <f>'Exhibit K (2)'!$F$14</f>
        <v>7.1272806691578608E-2</v>
      </c>
      <c r="AF362" s="79">
        <f>'Exhibit K (2)'!$F$14</f>
        <v>7.1272806691578608E-2</v>
      </c>
      <c r="AG362" s="79">
        <f>'Exhibit K (2)'!$F$14</f>
        <v>7.1272806691578608E-2</v>
      </c>
      <c r="AH362" s="79">
        <f>'Exhibit K (2)'!$F$14</f>
        <v>7.1272806691578608E-2</v>
      </c>
      <c r="AI362" s="79">
        <f>'Exhibit K (2)'!$F$14</f>
        <v>7.1272806691578608E-2</v>
      </c>
      <c r="AJ362" s="79">
        <f>'Exhibit K (2)'!$F$14</f>
        <v>7.1272806691578608E-2</v>
      </c>
      <c r="AK362" s="79">
        <f>'Exhibit K (2)'!$F$14</f>
        <v>7.1272806691578608E-2</v>
      </c>
      <c r="AL362" s="79">
        <f>'Exhibit K (2)'!$F$14</f>
        <v>7.1272806691578608E-2</v>
      </c>
      <c r="AM362" s="79">
        <f>'Exhibit K (2)'!$F$14</f>
        <v>7.1272806691578608E-2</v>
      </c>
      <c r="AN362" s="79">
        <f>'Exhibit K (2)'!$F$14</f>
        <v>7.1272806691578608E-2</v>
      </c>
      <c r="AO362" s="79">
        <f>'Exhibit K (2)'!$F$14</f>
        <v>7.1272806691578608E-2</v>
      </c>
      <c r="AP362" s="79">
        <f>'Exhibit K (2)'!$F$14</f>
        <v>7.1272806691578608E-2</v>
      </c>
      <c r="AQ362" s="79">
        <f>'Exhibit K (2)'!$F$14</f>
        <v>7.1272806691578608E-2</v>
      </c>
      <c r="AR362" s="79">
        <f>'Exhibit K (2)'!$F$14</f>
        <v>7.1272806691578608E-2</v>
      </c>
      <c r="AS362" s="79">
        <f>'Exhibit K (2)'!$F$14</f>
        <v>7.1272806691578608E-2</v>
      </c>
      <c r="AT362" s="79">
        <f>'Exhibit K (2)'!$F$14</f>
        <v>7.1272806691578608E-2</v>
      </c>
      <c r="AU362" s="79">
        <f>'Exhibit K (2)'!$F$14</f>
        <v>7.1272806691578608E-2</v>
      </c>
      <c r="AV362" s="79">
        <f>'Exhibit K (2)'!$F$14</f>
        <v>7.1272806691578608E-2</v>
      </c>
      <c r="AW362" s="79">
        <f>'Exhibit K (2)'!$F$14</f>
        <v>7.1272806691578608E-2</v>
      </c>
      <c r="AX362" s="79">
        <f>'Exhibit K (2)'!$F$14</f>
        <v>7.1272806691578608E-2</v>
      </c>
      <c r="AY362" s="79">
        <f>'Exhibit K (2)'!$F$14</f>
        <v>7.1272806691578608E-2</v>
      </c>
      <c r="AZ362" s="79">
        <f>'Exhibit K (2)'!$F$14</f>
        <v>7.1272806691578608E-2</v>
      </c>
      <c r="BA362" s="79">
        <f>'Exhibit K (2)'!$F$14</f>
        <v>7.1272806691578608E-2</v>
      </c>
      <c r="BB362" s="79">
        <f>'Exhibit K (2)'!$F$14</f>
        <v>7.1272806691578608E-2</v>
      </c>
      <c r="BC362" s="79">
        <f>'Exhibit K (2)'!$F$14</f>
        <v>7.1272806691578608E-2</v>
      </c>
      <c r="BD362" s="79">
        <f>'Exhibit K (2)'!$F$14</f>
        <v>7.1272806691578608E-2</v>
      </c>
      <c r="BE362" s="79">
        <f>'Exhibit K (2)'!$F$14</f>
        <v>7.1272806691578608E-2</v>
      </c>
      <c r="BF362" s="79">
        <f>'Exhibit K (2)'!$F$14</f>
        <v>7.1272806691578608E-2</v>
      </c>
      <c r="BG362" s="79">
        <f>'Exhibit K (2)'!$F$14</f>
        <v>7.1272806691578608E-2</v>
      </c>
      <c r="BH362" s="79">
        <f>'Exhibit K (2)'!$F$14</f>
        <v>7.1272806691578608E-2</v>
      </c>
      <c r="BI362" s="79">
        <f>'Exhibit K (2)'!$F$14</f>
        <v>7.1272806691578608E-2</v>
      </c>
    </row>
    <row r="363" spans="1:69" s="80" customFormat="1">
      <c r="A363" s="100"/>
      <c r="B363" s="100"/>
      <c r="C363" s="85"/>
      <c r="D363" s="71">
        <v>15</v>
      </c>
      <c r="E363" s="80" t="s">
        <v>55</v>
      </c>
      <c r="F363" s="81"/>
      <c r="G363" s="82">
        <f>'Exhibit K (2)'!$F$17</f>
        <v>5.8530827773248806E-3</v>
      </c>
      <c r="H363" s="82">
        <f>'Exhibit K (2)'!$F$17</f>
        <v>5.8530827773248806E-3</v>
      </c>
      <c r="I363" s="82">
        <f>'Exhibit K (2)'!$F$17</f>
        <v>5.8530827773248806E-3</v>
      </c>
      <c r="J363" s="82">
        <f>'Exhibit K (2)'!$F$17</f>
        <v>5.8530827773248806E-3</v>
      </c>
      <c r="K363" s="82">
        <f>'Exhibit K (2)'!$F$17</f>
        <v>5.8530827773248806E-3</v>
      </c>
      <c r="L363" s="82">
        <f>'Exhibit K (2)'!$F$17</f>
        <v>5.8530827773248806E-3</v>
      </c>
      <c r="M363" s="82"/>
      <c r="N363" s="83">
        <f>'Exhibit K (2)'!$F$17</f>
        <v>5.8530827773248806E-3</v>
      </c>
      <c r="O363" s="83">
        <f>'Exhibit K (2)'!$F$17</f>
        <v>5.8530827773248806E-3</v>
      </c>
      <c r="P363" s="83">
        <f>'Exhibit K (2)'!$F$17</f>
        <v>5.8530827773248806E-3</v>
      </c>
      <c r="Q363" s="83">
        <f>'Exhibit K (2)'!$F$17</f>
        <v>5.8530827773248806E-3</v>
      </c>
      <c r="R363" s="83">
        <f>'Exhibit K (2)'!$F$17</f>
        <v>5.8530827773248806E-3</v>
      </c>
      <c r="S363" s="83">
        <f>'Exhibit K (2)'!$F$17</f>
        <v>5.8530827773248806E-3</v>
      </c>
      <c r="T363" s="83">
        <f>'Exhibit K (2)'!$F$17</f>
        <v>5.8530827773248806E-3</v>
      </c>
      <c r="U363" s="83">
        <f>'Exhibit K (2)'!$F$17</f>
        <v>5.8530827773248806E-3</v>
      </c>
      <c r="V363" s="83">
        <f>'Exhibit K (2)'!$F$17</f>
        <v>5.8530827773248806E-3</v>
      </c>
      <c r="W363" s="83">
        <f>'Exhibit K (2)'!$F$17</f>
        <v>5.8530827773248806E-3</v>
      </c>
      <c r="X363" s="83">
        <f>'Exhibit K (2)'!$F$17</f>
        <v>5.8530827773248806E-3</v>
      </c>
      <c r="Y363" s="83">
        <f>'Exhibit K (2)'!$F$17</f>
        <v>5.8530827773248806E-3</v>
      </c>
      <c r="Z363" s="83">
        <f>'Exhibit K (2)'!$F$17</f>
        <v>5.8530827773248806E-3</v>
      </c>
      <c r="AA363" s="83">
        <f>'Exhibit K (2)'!$F$17</f>
        <v>5.8530827773248806E-3</v>
      </c>
      <c r="AB363" s="83">
        <f>'Exhibit K (2)'!$F$17</f>
        <v>5.8530827773248806E-3</v>
      </c>
      <c r="AC363" s="83">
        <f>'Exhibit K (2)'!$F$17</f>
        <v>5.8530827773248806E-3</v>
      </c>
      <c r="AD363" s="83">
        <f>'Exhibit K (2)'!$F$17</f>
        <v>5.8530827773248806E-3</v>
      </c>
      <c r="AE363" s="83">
        <f>'Exhibit K (2)'!$F$17</f>
        <v>5.8530827773248806E-3</v>
      </c>
      <c r="AF363" s="83">
        <f>'Exhibit K (2)'!$F$17</f>
        <v>5.8530827773248806E-3</v>
      </c>
      <c r="AG363" s="83">
        <f>'Exhibit K (2)'!$F$17</f>
        <v>5.8530827773248806E-3</v>
      </c>
      <c r="AH363" s="83">
        <f>'Exhibit K (2)'!$F$17</f>
        <v>5.8530827773248806E-3</v>
      </c>
      <c r="AI363" s="83">
        <f>'Exhibit K (2)'!$F$17</f>
        <v>5.8530827773248806E-3</v>
      </c>
      <c r="AJ363" s="83">
        <f>'Exhibit K (2)'!$F$17</f>
        <v>5.8530827773248806E-3</v>
      </c>
      <c r="AK363" s="83">
        <f>'Exhibit K (2)'!$F$17</f>
        <v>5.8530827773248806E-3</v>
      </c>
      <c r="AL363" s="83">
        <f>'Exhibit K (2)'!$F$17</f>
        <v>5.8530827773248806E-3</v>
      </c>
      <c r="AM363" s="83">
        <f>'Exhibit K (2)'!$F$17</f>
        <v>5.8530827773248806E-3</v>
      </c>
      <c r="AN363" s="83">
        <f>'Exhibit K (2)'!$F$17</f>
        <v>5.8530827773248806E-3</v>
      </c>
      <c r="AO363" s="83">
        <f>'Exhibit K (2)'!$F$17</f>
        <v>5.8530827773248806E-3</v>
      </c>
      <c r="AP363" s="83">
        <f>'Exhibit K (2)'!$F$17</f>
        <v>5.8530827773248806E-3</v>
      </c>
      <c r="AQ363" s="83">
        <f>'Exhibit K (2)'!$F$17</f>
        <v>5.8530827773248806E-3</v>
      </c>
      <c r="AR363" s="83">
        <f>'Exhibit K (2)'!$F$17</f>
        <v>5.8530827773248806E-3</v>
      </c>
      <c r="AS363" s="83">
        <f>'Exhibit K (2)'!$F$17</f>
        <v>5.8530827773248806E-3</v>
      </c>
      <c r="AT363" s="83">
        <f>'Exhibit K (2)'!$F$17</f>
        <v>5.8530827773248806E-3</v>
      </c>
      <c r="AU363" s="83">
        <f>'Exhibit K (2)'!$F$17</f>
        <v>5.8530827773248806E-3</v>
      </c>
      <c r="AV363" s="83">
        <f>'Exhibit K (2)'!$F$17</f>
        <v>5.8530827773248806E-3</v>
      </c>
      <c r="AW363" s="83">
        <f>'Exhibit K (2)'!$F$17</f>
        <v>5.8530827773248806E-3</v>
      </c>
      <c r="AX363" s="83">
        <f>'Exhibit K (2)'!$F$17</f>
        <v>5.8530827773248806E-3</v>
      </c>
      <c r="AY363" s="83">
        <f>'Exhibit K (2)'!$F$17</f>
        <v>5.8530827773248806E-3</v>
      </c>
      <c r="AZ363" s="83">
        <f>'Exhibit K (2)'!$F$17</f>
        <v>5.8530827773248806E-3</v>
      </c>
      <c r="BA363" s="83">
        <f>'Exhibit K (2)'!$F$17</f>
        <v>5.8530827773248806E-3</v>
      </c>
      <c r="BB363" s="83">
        <f>'Exhibit K (2)'!$F$17</f>
        <v>5.8530827773248806E-3</v>
      </c>
      <c r="BC363" s="83">
        <f>'Exhibit K (2)'!$F$17</f>
        <v>5.8530827773248806E-3</v>
      </c>
      <c r="BD363" s="83">
        <f>'Exhibit K (2)'!$F$17</f>
        <v>5.8530827773248806E-3</v>
      </c>
      <c r="BE363" s="83">
        <f>'Exhibit K (2)'!$F$17</f>
        <v>5.8530827773248806E-3</v>
      </c>
      <c r="BF363" s="83">
        <f>'Exhibit K (2)'!$F$17</f>
        <v>5.8530827773248806E-3</v>
      </c>
      <c r="BG363" s="83">
        <f>'Exhibit K (2)'!$F$17</f>
        <v>5.8530827773248806E-3</v>
      </c>
      <c r="BH363" s="83">
        <f>'Exhibit K (2)'!$F$17</f>
        <v>5.8530827773248806E-3</v>
      </c>
      <c r="BI363" s="83">
        <f>'Exhibit K (2)'!$F$17</f>
        <v>5.8530827773248806E-3</v>
      </c>
    </row>
    <row r="364" spans="1:69">
      <c r="B364" s="100"/>
      <c r="D364" s="71"/>
      <c r="E364" s="68"/>
      <c r="F364" s="71"/>
      <c r="G364" s="48"/>
      <c r="H364" s="48"/>
      <c r="I364" s="48"/>
      <c r="J364" s="48"/>
      <c r="K364" s="48"/>
      <c r="L364" s="48"/>
      <c r="M364" s="48"/>
      <c r="N364" s="84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  <c r="BB364" s="52"/>
      <c r="BC364" s="52"/>
      <c r="BD364" s="52"/>
      <c r="BE364" s="52"/>
      <c r="BF364" s="52"/>
      <c r="BG364" s="52"/>
      <c r="BH364" s="52"/>
      <c r="BI364" s="52"/>
    </row>
    <row r="365" spans="1:69">
      <c r="A365" s="100">
        <v>124500108</v>
      </c>
      <c r="B365" s="101">
        <v>11</v>
      </c>
      <c r="D365" s="71">
        <v>16</v>
      </c>
      <c r="E365" s="68" t="s">
        <v>56</v>
      </c>
      <c r="F365" s="71"/>
      <c r="G365" s="69">
        <f>SUMIF($N$8:$BI$8,G344,$N365:$BI365)</f>
        <v>3905.1616472351038</v>
      </c>
      <c r="H365" s="69">
        <f>SUMIF($N$8:$BI$8,H344,$N365:$BI365)</f>
        <v>32558.939833127057</v>
      </c>
      <c r="I365" s="69">
        <f>SUMIF($N$8:$BI$8,I344,$N365:$BI365)</f>
        <v>900298.51784993731</v>
      </c>
      <c r="J365" s="69">
        <f>SUMIF($N$8:$BI$8,J344,$N365:$BI365)</f>
        <v>1450911.5029157032</v>
      </c>
      <c r="K365" s="69">
        <f>SUMIF($N$8:$BI$8,K344,$N365:$BI365)</f>
        <v>0</v>
      </c>
      <c r="L365" s="69"/>
      <c r="M365" s="69"/>
      <c r="N365" s="70">
        <f t="shared" ref="N365:O365" si="662">+N360*N363</f>
        <v>0</v>
      </c>
      <c r="O365" s="70">
        <f t="shared" si="662"/>
        <v>0</v>
      </c>
      <c r="P365" s="70">
        <f>+P360*P363</f>
        <v>10.340909999199345</v>
      </c>
      <c r="Q365" s="70">
        <f t="shared" ref="Q365:R365" si="663">+Q360*Q363</f>
        <v>44.026049962801899</v>
      </c>
      <c r="R365" s="70">
        <f t="shared" si="663"/>
        <v>122.16492189658823</v>
      </c>
      <c r="S365" s="70">
        <f>+S360*S363</f>
        <v>715.22229622157022</v>
      </c>
      <c r="T365" s="70">
        <f t="shared" ref="T365:AY365" si="664">+T360*T363</f>
        <v>1397.4166800691821</v>
      </c>
      <c r="U365" s="70">
        <f t="shared" si="664"/>
        <v>1615.9907890857621</v>
      </c>
      <c r="V365" s="70">
        <f t="shared" si="664"/>
        <v>1713.1138642390588</v>
      </c>
      <c r="W365" s="70">
        <f t="shared" si="664"/>
        <v>1740.6737709529098</v>
      </c>
      <c r="X365" s="70">
        <f t="shared" si="664"/>
        <v>1810.1759113240248</v>
      </c>
      <c r="Y365" s="70">
        <f t="shared" si="664"/>
        <v>1880.0848534759339</v>
      </c>
      <c r="Z365" s="70">
        <f t="shared" si="664"/>
        <v>2294.3460633196864</v>
      </c>
      <c r="AA365" s="70">
        <f t="shared" si="664"/>
        <v>2711.0319783160899</v>
      </c>
      <c r="AB365" s="70">
        <f t="shared" si="664"/>
        <v>2781.805932160446</v>
      </c>
      <c r="AC365" s="70">
        <f t="shared" si="664"/>
        <v>2852.9941318151314</v>
      </c>
      <c r="AD365" s="70">
        <f t="shared" si="664"/>
        <v>3272.9498601998312</v>
      </c>
      <c r="AE365" s="70">
        <f t="shared" si="664"/>
        <v>3695.3636242255789</v>
      </c>
      <c r="AF365" s="70">
        <f t="shared" si="664"/>
        <v>3716.992893410486</v>
      </c>
      <c r="AG365" s="70">
        <f t="shared" si="664"/>
        <v>4089.4069496878792</v>
      </c>
      <c r="AH365" s="70">
        <f t="shared" si="664"/>
        <v>11109.502955271442</v>
      </c>
      <c r="AI365" s="70">
        <f t="shared" si="664"/>
        <v>17904.187940096406</v>
      </c>
      <c r="AJ365" s="70">
        <f t="shared" si="664"/>
        <v>18093.139253367019</v>
      </c>
      <c r="AK365" s="70">
        <f t="shared" si="664"/>
        <v>29324.465595037025</v>
      </c>
      <c r="AL365" s="70">
        <f t="shared" si="664"/>
        <v>41603.3740954237</v>
      </c>
      <c r="AM365" s="70">
        <f t="shared" si="664"/>
        <v>55882.772104220763</v>
      </c>
      <c r="AN365" s="70">
        <f t="shared" si="664"/>
        <v>71823.710462926596</v>
      </c>
      <c r="AO365" s="70">
        <f t="shared" si="664"/>
        <v>95093.552752915319</v>
      </c>
      <c r="AP365" s="70">
        <f t="shared" si="664"/>
        <v>118850.25354523219</v>
      </c>
      <c r="AQ365" s="70">
        <f t="shared" si="664"/>
        <v>133064.31063078827</v>
      </c>
      <c r="AR365" s="70">
        <f t="shared" si="664"/>
        <v>148413.53833663632</v>
      </c>
      <c r="AS365" s="70">
        <f t="shared" si="664"/>
        <v>159135.71017802221</v>
      </c>
      <c r="AT365" s="70">
        <f t="shared" si="664"/>
        <v>189322.13309019641</v>
      </c>
      <c r="AU365" s="70">
        <f t="shared" si="664"/>
        <v>225155.50738578363</v>
      </c>
      <c r="AV365" s="70">
        <f t="shared" si="664"/>
        <v>242989.36191911026</v>
      </c>
      <c r="AW365" s="70">
        <f t="shared" si="664"/>
        <v>255211.87099546977</v>
      </c>
      <c r="AX365" s="70">
        <f t="shared" si="664"/>
        <v>265700.02975487377</v>
      </c>
      <c r="AY365" s="70">
        <f t="shared" si="664"/>
        <v>272532.59977026924</v>
      </c>
      <c r="AZ365" s="75"/>
      <c r="BA365" s="75"/>
      <c r="BB365" s="75"/>
      <c r="BC365" s="75"/>
      <c r="BD365" s="75"/>
      <c r="BE365" s="75"/>
      <c r="BF365" s="75"/>
      <c r="BG365" s="75"/>
      <c r="BH365" s="75"/>
      <c r="BI365" s="75"/>
    </row>
    <row r="366" spans="1:69">
      <c r="D366" s="71">
        <v>17</v>
      </c>
      <c r="E366" s="68" t="s">
        <v>57</v>
      </c>
      <c r="F366" s="71"/>
      <c r="G366" s="69">
        <f>+G365+F366</f>
        <v>3905.1616472351038</v>
      </c>
      <c r="H366" s="69">
        <f>+H365+G366</f>
        <v>36464.101480362158</v>
      </c>
      <c r="I366" s="69">
        <f>I365+H366</f>
        <v>936762.61933029944</v>
      </c>
      <c r="J366" s="69">
        <f>J365+I366</f>
        <v>2387674.1222460028</v>
      </c>
      <c r="K366" s="69">
        <f>K365+J366</f>
        <v>2387674.1222460028</v>
      </c>
      <c r="L366" s="69">
        <f>L365+K366</f>
        <v>2387674.1222460028</v>
      </c>
      <c r="M366" s="69"/>
      <c r="N366" s="70">
        <v>0</v>
      </c>
      <c r="O366" s="70">
        <f>+O365+N366</f>
        <v>0</v>
      </c>
      <c r="P366" s="70">
        <f t="shared" ref="P366:R366" si="665">+P365+O366</f>
        <v>10.340909999199345</v>
      </c>
      <c r="Q366" s="70">
        <f t="shared" si="665"/>
        <v>54.366959962001246</v>
      </c>
      <c r="R366" s="70">
        <f t="shared" si="665"/>
        <v>176.53188185858949</v>
      </c>
      <c r="S366" s="70">
        <f>+S365+R366</f>
        <v>891.7541780801597</v>
      </c>
      <c r="T366" s="70">
        <f t="shared" ref="T366:BI366" si="666">+T365+S366</f>
        <v>2289.1708581493417</v>
      </c>
      <c r="U366" s="70">
        <f t="shared" si="666"/>
        <v>3905.1616472351038</v>
      </c>
      <c r="V366" s="70">
        <f t="shared" si="666"/>
        <v>5618.2755114741631</v>
      </c>
      <c r="W366" s="70">
        <f t="shared" si="666"/>
        <v>7358.9492824270728</v>
      </c>
      <c r="X366" s="70">
        <f t="shared" si="666"/>
        <v>9169.125193751097</v>
      </c>
      <c r="Y366" s="70">
        <f t="shared" si="666"/>
        <v>11049.21004722703</v>
      </c>
      <c r="Z366" s="70">
        <f t="shared" si="666"/>
        <v>13343.556110546717</v>
      </c>
      <c r="AA366" s="70">
        <f t="shared" si="666"/>
        <v>16054.588088862807</v>
      </c>
      <c r="AB366" s="70">
        <f t="shared" si="666"/>
        <v>18836.394021023254</v>
      </c>
      <c r="AC366" s="70">
        <f t="shared" si="666"/>
        <v>21689.388152838386</v>
      </c>
      <c r="AD366" s="70">
        <f t="shared" si="666"/>
        <v>24962.338013038217</v>
      </c>
      <c r="AE366" s="70">
        <f t="shared" si="666"/>
        <v>28657.701637263795</v>
      </c>
      <c r="AF366" s="70">
        <f t="shared" si="666"/>
        <v>32374.694530674282</v>
      </c>
      <c r="AG366" s="70">
        <f t="shared" si="666"/>
        <v>36464.101480362158</v>
      </c>
      <c r="AH366" s="70">
        <f t="shared" si="666"/>
        <v>47573.604435633599</v>
      </c>
      <c r="AI366" s="70">
        <f t="shared" si="666"/>
        <v>65477.792375730001</v>
      </c>
      <c r="AJ366" s="70">
        <f t="shared" si="666"/>
        <v>83570.931629097016</v>
      </c>
      <c r="AK366" s="70">
        <f t="shared" si="666"/>
        <v>112895.39722413404</v>
      </c>
      <c r="AL366" s="70">
        <f t="shared" si="666"/>
        <v>154498.77131955774</v>
      </c>
      <c r="AM366" s="70">
        <f t="shared" si="666"/>
        <v>210381.54342377849</v>
      </c>
      <c r="AN366" s="70">
        <f t="shared" si="666"/>
        <v>282205.25388670509</v>
      </c>
      <c r="AO366" s="70">
        <f t="shared" si="666"/>
        <v>377298.80663962039</v>
      </c>
      <c r="AP366" s="70">
        <f t="shared" si="666"/>
        <v>496149.06018485257</v>
      </c>
      <c r="AQ366" s="70">
        <f t="shared" si="666"/>
        <v>629213.37081564078</v>
      </c>
      <c r="AR366" s="70">
        <f t="shared" si="666"/>
        <v>777626.90915227705</v>
      </c>
      <c r="AS366" s="70">
        <f t="shared" si="666"/>
        <v>936762.61933029932</v>
      </c>
      <c r="AT366" s="70">
        <f t="shared" si="666"/>
        <v>1126084.7524204957</v>
      </c>
      <c r="AU366" s="70">
        <f t="shared" si="666"/>
        <v>1351240.2598062793</v>
      </c>
      <c r="AV366" s="70">
        <f t="shared" si="666"/>
        <v>1594229.6217253895</v>
      </c>
      <c r="AW366" s="70">
        <f t="shared" si="666"/>
        <v>1849441.4927208594</v>
      </c>
      <c r="AX366" s="70">
        <f t="shared" si="666"/>
        <v>2115141.522475733</v>
      </c>
      <c r="AY366" s="70">
        <f t="shared" si="666"/>
        <v>2387674.1222460023</v>
      </c>
      <c r="AZ366" s="70">
        <f t="shared" si="666"/>
        <v>2387674.1222460023</v>
      </c>
      <c r="BA366" s="70">
        <f t="shared" si="666"/>
        <v>2387674.1222460023</v>
      </c>
      <c r="BB366" s="70">
        <f t="shared" si="666"/>
        <v>2387674.1222460023</v>
      </c>
      <c r="BC366" s="70">
        <f t="shared" si="666"/>
        <v>2387674.1222460023</v>
      </c>
      <c r="BD366" s="70">
        <f t="shared" si="666"/>
        <v>2387674.1222460023</v>
      </c>
      <c r="BE366" s="70">
        <f t="shared" si="666"/>
        <v>2387674.1222460023</v>
      </c>
      <c r="BF366" s="70">
        <f t="shared" si="666"/>
        <v>2387674.1222460023</v>
      </c>
      <c r="BG366" s="70">
        <f t="shared" si="666"/>
        <v>2387674.1222460023</v>
      </c>
      <c r="BH366" s="70">
        <f t="shared" si="666"/>
        <v>2387674.1222460023</v>
      </c>
      <c r="BI366" s="70">
        <f t="shared" si="666"/>
        <v>2387674.1222460023</v>
      </c>
    </row>
    <row r="367" spans="1:69">
      <c r="D367" s="71"/>
      <c r="E367" s="68"/>
      <c r="F367" s="71"/>
      <c r="G367" s="48"/>
      <c r="H367" s="48"/>
      <c r="I367" s="48"/>
      <c r="J367" s="48"/>
      <c r="K367" s="48"/>
      <c r="L367" s="48"/>
      <c r="M367" s="48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  <c r="BB367" s="52"/>
      <c r="BC367" s="52"/>
      <c r="BD367" s="52"/>
      <c r="BE367" s="52"/>
      <c r="BF367" s="52"/>
      <c r="BG367" s="52"/>
      <c r="BH367" s="52"/>
      <c r="BI367" s="52"/>
    </row>
    <row r="368" spans="1:69">
      <c r="D368" s="71">
        <v>18</v>
      </c>
      <c r="E368" s="68" t="s">
        <v>58</v>
      </c>
      <c r="F368" s="86"/>
      <c r="G368" s="87">
        <f>'Exhibit K (2)'!$I$12</f>
        <v>2.5126454892774866E-3</v>
      </c>
      <c r="H368" s="87">
        <f>'Exhibit K (2)'!$I$12</f>
        <v>2.5126454892774866E-3</v>
      </c>
      <c r="I368" s="87">
        <f>'Exhibit K (2)'!$I$12</f>
        <v>2.5126454892774866E-3</v>
      </c>
      <c r="J368" s="87">
        <f>'Exhibit K (2)'!$I$12</f>
        <v>2.5126454892774866E-3</v>
      </c>
      <c r="K368" s="87">
        <f>'Exhibit K (2)'!$I$12</f>
        <v>2.5126454892774866E-3</v>
      </c>
      <c r="L368" s="87">
        <f>'Exhibit K (2)'!$I$12</f>
        <v>2.5126454892774866E-3</v>
      </c>
      <c r="M368" s="87"/>
      <c r="N368" s="88">
        <f>'Exhibit K (2)'!$I$12</f>
        <v>2.5126454892774866E-3</v>
      </c>
      <c r="O368" s="88">
        <f>'Exhibit K (2)'!$I$12</f>
        <v>2.5126454892774866E-3</v>
      </c>
      <c r="P368" s="88">
        <f>'Exhibit K (2)'!$I$12</f>
        <v>2.5126454892774866E-3</v>
      </c>
      <c r="Q368" s="88">
        <f>'Exhibit K (2)'!$I$12</f>
        <v>2.5126454892774866E-3</v>
      </c>
      <c r="R368" s="88">
        <f>'Exhibit K (2)'!$I$12</f>
        <v>2.5126454892774866E-3</v>
      </c>
      <c r="S368" s="88">
        <f>'Exhibit K (2)'!$I$12</f>
        <v>2.5126454892774866E-3</v>
      </c>
      <c r="T368" s="88">
        <f>'Exhibit K (2)'!$I$12</f>
        <v>2.5126454892774866E-3</v>
      </c>
      <c r="U368" s="88">
        <f>'Exhibit K (2)'!$I$12</f>
        <v>2.5126454892774866E-3</v>
      </c>
      <c r="V368" s="88">
        <f>'Exhibit K (2)'!$I$12</f>
        <v>2.5126454892774866E-3</v>
      </c>
      <c r="W368" s="88">
        <f>'Exhibit K (2)'!$I$12</f>
        <v>2.5126454892774866E-3</v>
      </c>
      <c r="X368" s="88">
        <f>'Exhibit K (2)'!$I$12</f>
        <v>2.5126454892774866E-3</v>
      </c>
      <c r="Y368" s="88">
        <f>'Exhibit K (2)'!$I$12</f>
        <v>2.5126454892774866E-3</v>
      </c>
      <c r="Z368" s="88">
        <f>'Exhibit K (2)'!$I$12</f>
        <v>2.5126454892774866E-3</v>
      </c>
      <c r="AA368" s="88">
        <f>'Exhibit K (2)'!$I$12</f>
        <v>2.5126454892774866E-3</v>
      </c>
      <c r="AB368" s="88">
        <f>'Exhibit K (2)'!$I$12</f>
        <v>2.5126454892774866E-3</v>
      </c>
      <c r="AC368" s="88">
        <f>'Exhibit K (2)'!$I$12</f>
        <v>2.5126454892774866E-3</v>
      </c>
      <c r="AD368" s="88">
        <f>'Exhibit K (2)'!$I$12</f>
        <v>2.5126454892774866E-3</v>
      </c>
      <c r="AE368" s="88">
        <f>'Exhibit K (2)'!$I$12</f>
        <v>2.5126454892774866E-3</v>
      </c>
      <c r="AF368" s="88">
        <f>'Exhibit K (2)'!$I$12</f>
        <v>2.5126454892774866E-3</v>
      </c>
      <c r="AG368" s="88">
        <f>'Exhibit K (2)'!$I$12</f>
        <v>2.5126454892774866E-3</v>
      </c>
      <c r="AH368" s="88">
        <f>'Exhibit K (2)'!$I$12</f>
        <v>2.5126454892774866E-3</v>
      </c>
      <c r="AI368" s="88">
        <f>'Exhibit K (2)'!$I$12</f>
        <v>2.5126454892774866E-3</v>
      </c>
      <c r="AJ368" s="88">
        <f>'Exhibit K (2)'!$I$12</f>
        <v>2.5126454892774866E-3</v>
      </c>
      <c r="AK368" s="88">
        <f>'Exhibit K (2)'!$I$12</f>
        <v>2.5126454892774866E-3</v>
      </c>
      <c r="AL368" s="88">
        <f>'Exhibit K (2)'!$I$12</f>
        <v>2.5126454892774866E-3</v>
      </c>
      <c r="AM368" s="88">
        <f>'Exhibit K (2)'!$I$12</f>
        <v>2.5126454892774866E-3</v>
      </c>
      <c r="AN368" s="88">
        <f>'Exhibit K (2)'!$I$12</f>
        <v>2.5126454892774866E-3</v>
      </c>
      <c r="AO368" s="88">
        <f>'Exhibit K (2)'!$I$12</f>
        <v>2.5126454892774866E-3</v>
      </c>
      <c r="AP368" s="88">
        <f>'Exhibit K (2)'!$I$12</f>
        <v>2.5126454892774866E-3</v>
      </c>
      <c r="AQ368" s="88">
        <f>'Exhibit K (2)'!$I$12</f>
        <v>2.5126454892774866E-3</v>
      </c>
      <c r="AR368" s="88">
        <f>'Exhibit K (2)'!$I$12</f>
        <v>2.5126454892774866E-3</v>
      </c>
      <c r="AS368" s="88">
        <f>'Exhibit K (2)'!$I$12</f>
        <v>2.5126454892774866E-3</v>
      </c>
      <c r="AT368" s="88">
        <f>'Exhibit K (2)'!$I$12</f>
        <v>2.5126454892774866E-3</v>
      </c>
      <c r="AU368" s="88">
        <f>'Exhibit K (2)'!$I$12</f>
        <v>2.5126454892774866E-3</v>
      </c>
      <c r="AV368" s="88">
        <f>'Exhibit K (2)'!$I$12</f>
        <v>2.5126454892774866E-3</v>
      </c>
      <c r="AW368" s="88">
        <f>'Exhibit K (2)'!$I$12</f>
        <v>2.5126454892774866E-3</v>
      </c>
      <c r="AX368" s="88">
        <f>'Exhibit K (2)'!$I$12</f>
        <v>2.5126454892774866E-3</v>
      </c>
      <c r="AY368" s="88">
        <f>'Exhibit K (2)'!$I$12</f>
        <v>2.5126454892774866E-3</v>
      </c>
      <c r="AZ368" s="88">
        <f>'Exhibit K (2)'!$I$12</f>
        <v>2.5126454892774866E-3</v>
      </c>
      <c r="BA368" s="88">
        <f>'Exhibit K (2)'!$I$12</f>
        <v>2.5126454892774866E-3</v>
      </c>
      <c r="BB368" s="88">
        <f>'Exhibit K (2)'!$I$12</f>
        <v>2.5126454892774866E-3</v>
      </c>
      <c r="BC368" s="88">
        <f>'Exhibit K (2)'!$I$12</f>
        <v>2.5126454892774866E-3</v>
      </c>
      <c r="BD368" s="88">
        <f>'Exhibit K (2)'!$I$12</f>
        <v>2.5126454892774866E-3</v>
      </c>
      <c r="BE368" s="88">
        <f>'Exhibit K (2)'!$I$12</f>
        <v>2.5126454892774866E-3</v>
      </c>
      <c r="BF368" s="88">
        <f>'Exhibit K (2)'!$I$12</f>
        <v>2.5126454892774866E-3</v>
      </c>
      <c r="BG368" s="88">
        <f>'Exhibit K (2)'!$I$12</f>
        <v>2.5126454892774866E-3</v>
      </c>
      <c r="BH368" s="88">
        <f>'Exhibit K (2)'!$I$12</f>
        <v>2.5126454892774866E-3</v>
      </c>
      <c r="BI368" s="88">
        <f>'Exhibit K (2)'!$I$12</f>
        <v>2.5126454892774866E-3</v>
      </c>
    </row>
    <row r="369" spans="4:61">
      <c r="D369" s="71">
        <v>19</v>
      </c>
      <c r="E369" s="68" t="s">
        <v>59</v>
      </c>
      <c r="F369" s="86"/>
      <c r="G369" s="87">
        <f>'Exhibit K (2)'!$I$13</f>
        <v>3.3404372880473936E-3</v>
      </c>
      <c r="H369" s="87">
        <f>'Exhibit K (2)'!$I$13</f>
        <v>3.3404372880473936E-3</v>
      </c>
      <c r="I369" s="87">
        <f>'Exhibit K (2)'!$I$13</f>
        <v>3.3404372880473936E-3</v>
      </c>
      <c r="J369" s="87">
        <f>'Exhibit K (2)'!$I$13</f>
        <v>3.3404372880473936E-3</v>
      </c>
      <c r="K369" s="87">
        <f>'Exhibit K (2)'!$I$13</f>
        <v>3.3404372880473936E-3</v>
      </c>
      <c r="L369" s="87">
        <f>'Exhibit K (2)'!$I$13</f>
        <v>3.3404372880473936E-3</v>
      </c>
      <c r="M369" s="87"/>
      <c r="N369" s="88">
        <f>'Exhibit K (2)'!$I$13</f>
        <v>3.3404372880473936E-3</v>
      </c>
      <c r="O369" s="88">
        <f>'Exhibit K (2)'!$I$13</f>
        <v>3.3404372880473936E-3</v>
      </c>
      <c r="P369" s="88">
        <f>'Exhibit K (2)'!$I$13</f>
        <v>3.3404372880473936E-3</v>
      </c>
      <c r="Q369" s="88">
        <f>'Exhibit K (2)'!$I$13</f>
        <v>3.3404372880473936E-3</v>
      </c>
      <c r="R369" s="88">
        <f>'Exhibit K (2)'!$I$13</f>
        <v>3.3404372880473936E-3</v>
      </c>
      <c r="S369" s="88">
        <f>'Exhibit K (2)'!$I$13</f>
        <v>3.3404372880473936E-3</v>
      </c>
      <c r="T369" s="88">
        <f>'Exhibit K (2)'!$I$13</f>
        <v>3.3404372880473936E-3</v>
      </c>
      <c r="U369" s="88">
        <f>'Exhibit K (2)'!$I$13</f>
        <v>3.3404372880473936E-3</v>
      </c>
      <c r="V369" s="88">
        <f>'Exhibit K (2)'!$I$13</f>
        <v>3.3404372880473936E-3</v>
      </c>
      <c r="W369" s="88">
        <f>'Exhibit K (2)'!$I$13</f>
        <v>3.3404372880473936E-3</v>
      </c>
      <c r="X369" s="88">
        <f>'Exhibit K (2)'!$I$13</f>
        <v>3.3404372880473936E-3</v>
      </c>
      <c r="Y369" s="88">
        <f>'Exhibit K (2)'!$I$13</f>
        <v>3.3404372880473936E-3</v>
      </c>
      <c r="Z369" s="88">
        <f>'Exhibit K (2)'!$I$13</f>
        <v>3.3404372880473936E-3</v>
      </c>
      <c r="AA369" s="88">
        <f>'Exhibit K (2)'!$I$13</f>
        <v>3.3404372880473936E-3</v>
      </c>
      <c r="AB369" s="88">
        <f>'Exhibit K (2)'!$I$13</f>
        <v>3.3404372880473936E-3</v>
      </c>
      <c r="AC369" s="88">
        <f>'Exhibit K (2)'!$I$13</f>
        <v>3.3404372880473936E-3</v>
      </c>
      <c r="AD369" s="88">
        <f>'Exhibit K (2)'!$I$13</f>
        <v>3.3404372880473936E-3</v>
      </c>
      <c r="AE369" s="88">
        <f>'Exhibit K (2)'!$I$13</f>
        <v>3.3404372880473936E-3</v>
      </c>
      <c r="AF369" s="88">
        <f>'Exhibit K (2)'!$I$13</f>
        <v>3.3404372880473936E-3</v>
      </c>
      <c r="AG369" s="88">
        <f>'Exhibit K (2)'!$I$13</f>
        <v>3.3404372880473936E-3</v>
      </c>
      <c r="AH369" s="88">
        <f>'Exhibit K (2)'!$I$13</f>
        <v>3.3404372880473936E-3</v>
      </c>
      <c r="AI369" s="88">
        <f>'Exhibit K (2)'!$I$13</f>
        <v>3.3404372880473936E-3</v>
      </c>
      <c r="AJ369" s="88">
        <f>'Exhibit K (2)'!$I$13</f>
        <v>3.3404372880473936E-3</v>
      </c>
      <c r="AK369" s="88">
        <f>'Exhibit K (2)'!$I$13</f>
        <v>3.3404372880473936E-3</v>
      </c>
      <c r="AL369" s="88">
        <f>'Exhibit K (2)'!$I$13</f>
        <v>3.3404372880473936E-3</v>
      </c>
      <c r="AM369" s="88">
        <f>'Exhibit K (2)'!$I$13</f>
        <v>3.3404372880473936E-3</v>
      </c>
      <c r="AN369" s="88">
        <f>'Exhibit K (2)'!$I$13</f>
        <v>3.3404372880473936E-3</v>
      </c>
      <c r="AO369" s="88">
        <f>'Exhibit K (2)'!$I$13</f>
        <v>3.3404372880473936E-3</v>
      </c>
      <c r="AP369" s="88">
        <f>'Exhibit K (2)'!$I$13</f>
        <v>3.3404372880473936E-3</v>
      </c>
      <c r="AQ369" s="88">
        <f>'Exhibit K (2)'!$I$13</f>
        <v>3.3404372880473936E-3</v>
      </c>
      <c r="AR369" s="88">
        <f>'Exhibit K (2)'!$I$13</f>
        <v>3.3404372880473936E-3</v>
      </c>
      <c r="AS369" s="88">
        <f>'Exhibit K (2)'!$I$13</f>
        <v>3.3404372880473936E-3</v>
      </c>
      <c r="AT369" s="88">
        <f>'Exhibit K (2)'!$I$13</f>
        <v>3.3404372880473936E-3</v>
      </c>
      <c r="AU369" s="88">
        <f>'Exhibit K (2)'!$I$13</f>
        <v>3.3404372880473936E-3</v>
      </c>
      <c r="AV369" s="88">
        <f>'Exhibit K (2)'!$I$13</f>
        <v>3.3404372880473936E-3</v>
      </c>
      <c r="AW369" s="88">
        <f>'Exhibit K (2)'!$I$13</f>
        <v>3.3404372880473936E-3</v>
      </c>
      <c r="AX369" s="88">
        <f>'Exhibit K (2)'!$I$13</f>
        <v>3.3404372880473936E-3</v>
      </c>
      <c r="AY369" s="88">
        <f>'Exhibit K (2)'!$I$13</f>
        <v>3.3404372880473936E-3</v>
      </c>
      <c r="AZ369" s="88">
        <f>'Exhibit K (2)'!$I$13</f>
        <v>3.3404372880473936E-3</v>
      </c>
      <c r="BA369" s="88">
        <f>'Exhibit K (2)'!$I$13</f>
        <v>3.3404372880473936E-3</v>
      </c>
      <c r="BB369" s="88">
        <f>'Exhibit K (2)'!$I$13</f>
        <v>3.3404372880473936E-3</v>
      </c>
      <c r="BC369" s="88">
        <f>'Exhibit K (2)'!$I$13</f>
        <v>3.3404372880473936E-3</v>
      </c>
      <c r="BD369" s="88">
        <f>'Exhibit K (2)'!$I$13</f>
        <v>3.3404372880473936E-3</v>
      </c>
      <c r="BE369" s="88">
        <f>'Exhibit K (2)'!$I$13</f>
        <v>3.3404372880473936E-3</v>
      </c>
      <c r="BF369" s="88">
        <f>'Exhibit K (2)'!$I$13</f>
        <v>3.3404372880473936E-3</v>
      </c>
      <c r="BG369" s="88">
        <f>'Exhibit K (2)'!$I$13</f>
        <v>3.3404372880473936E-3</v>
      </c>
      <c r="BH369" s="88">
        <f>'Exhibit K (2)'!$I$13</f>
        <v>3.3404372880473936E-3</v>
      </c>
      <c r="BI369" s="88">
        <f>'Exhibit K (2)'!$I$13</f>
        <v>3.3404372880473936E-3</v>
      </c>
    </row>
    <row r="370" spans="4:61">
      <c r="D370" s="71"/>
      <c r="E370" s="68"/>
      <c r="F370" s="71"/>
      <c r="G370" s="48"/>
      <c r="H370" s="48"/>
      <c r="I370" s="48"/>
      <c r="J370" s="48"/>
      <c r="K370" s="48"/>
      <c r="L370" s="48"/>
      <c r="M370" s="48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89"/>
      <c r="Y370" s="89"/>
      <c r="Z370" s="90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52"/>
      <c r="BB370" s="52"/>
      <c r="BC370" s="52"/>
      <c r="BD370" s="52"/>
      <c r="BE370" s="52"/>
      <c r="BF370" s="52"/>
      <c r="BG370" s="52"/>
      <c r="BH370" s="52"/>
      <c r="BI370" s="52"/>
    </row>
    <row r="371" spans="4:61">
      <c r="D371" s="71">
        <v>20</v>
      </c>
      <c r="E371" s="68" t="s">
        <v>60</v>
      </c>
      <c r="F371" s="71"/>
      <c r="G371" s="69">
        <f t="shared" ref="G371:K372" si="667">SUMIF($N$8:$BI$8,G$11,$N371:$BI371)</f>
        <v>1676.430553116041</v>
      </c>
      <c r="H371" s="69">
        <f t="shared" si="667"/>
        <v>13977.091460981208</v>
      </c>
      <c r="I371" s="69">
        <f t="shared" si="667"/>
        <v>386485.39512245654</v>
      </c>
      <c r="J371" s="69">
        <f t="shared" si="667"/>
        <v>622855.74659310956</v>
      </c>
      <c r="K371" s="69">
        <f t="shared" si="667"/>
        <v>0</v>
      </c>
      <c r="L371" s="69">
        <f>SUM(G371:K371)</f>
        <v>1024994.6637296634</v>
      </c>
      <c r="M371" s="69"/>
      <c r="N371" s="70">
        <f t="shared" ref="N371:R371" si="668">N360*N368</f>
        <v>0</v>
      </c>
      <c r="O371" s="70">
        <f t="shared" si="668"/>
        <v>0</v>
      </c>
      <c r="P371" s="70">
        <f t="shared" si="668"/>
        <v>4.4392061163344927</v>
      </c>
      <c r="Q371" s="70">
        <f t="shared" si="668"/>
        <v>18.899759333371083</v>
      </c>
      <c r="R371" s="70">
        <f t="shared" si="668"/>
        <v>52.443669708647441</v>
      </c>
      <c r="S371" s="70">
        <f>S360*S368</f>
        <v>307.03479598714466</v>
      </c>
      <c r="T371" s="70">
        <f t="shared" ref="T371:AV371" si="669">T360*T368</f>
        <v>599.89117724757887</v>
      </c>
      <c r="U371" s="70">
        <f t="shared" si="669"/>
        <v>693.72194472296451</v>
      </c>
      <c r="V371" s="70">
        <f t="shared" si="669"/>
        <v>735.41550450552825</v>
      </c>
      <c r="W371" s="70">
        <f t="shared" si="669"/>
        <v>747.24658189225806</v>
      </c>
      <c r="X371" s="70">
        <f t="shared" si="669"/>
        <v>777.0828658032176</v>
      </c>
      <c r="Y371" s="70">
        <f t="shared" si="669"/>
        <v>807.09378395367605</v>
      </c>
      <c r="Z371" s="70">
        <f t="shared" si="669"/>
        <v>984.93025063222751</v>
      </c>
      <c r="AA371" s="70">
        <f t="shared" si="669"/>
        <v>1163.8076088710757</v>
      </c>
      <c r="AB371" s="70">
        <f t="shared" si="669"/>
        <v>1194.1898642825788</v>
      </c>
      <c r="AC371" s="70">
        <f t="shared" si="669"/>
        <v>1224.7499495499671</v>
      </c>
      <c r="AD371" s="70">
        <f t="shared" si="669"/>
        <v>1405.0309923382138</v>
      </c>
      <c r="AE371" s="70">
        <f t="shared" si="669"/>
        <v>1586.367234993083</v>
      </c>
      <c r="AF371" s="70">
        <f t="shared" si="669"/>
        <v>1595.6523737347331</v>
      </c>
      <c r="AG371" s="70">
        <f t="shared" si="669"/>
        <v>1755.5244504246518</v>
      </c>
      <c r="AH371" s="70">
        <f t="shared" si="669"/>
        <v>4769.1521802525658</v>
      </c>
      <c r="AI371" s="70">
        <f t="shared" si="669"/>
        <v>7686.014153283616</v>
      </c>
      <c r="AJ371" s="70">
        <f t="shared" si="669"/>
        <v>7767.1282743450392</v>
      </c>
      <c r="AK371" s="70">
        <f t="shared" si="669"/>
        <v>12588.577507957025</v>
      </c>
      <c r="AL371" s="70">
        <f t="shared" si="669"/>
        <v>17859.738916483788</v>
      </c>
      <c r="AM371" s="70">
        <f t="shared" si="669"/>
        <v>23989.682121011676</v>
      </c>
      <c r="AN371" s="70">
        <f t="shared" si="669"/>
        <v>30832.901051217737</v>
      </c>
      <c r="AO371" s="70">
        <f t="shared" si="669"/>
        <v>40822.314577479454</v>
      </c>
      <c r="AP371" s="70">
        <f t="shared" si="669"/>
        <v>51020.72955926993</v>
      </c>
      <c r="AQ371" s="70">
        <f t="shared" si="669"/>
        <v>57122.622831430082</v>
      </c>
      <c r="AR371" s="70">
        <f t="shared" si="669"/>
        <v>63711.828763798432</v>
      </c>
      <c r="AS371" s="70">
        <f t="shared" si="669"/>
        <v>68314.705185927145</v>
      </c>
      <c r="AT371" s="70">
        <f t="shared" si="669"/>
        <v>81273.308754893398</v>
      </c>
      <c r="AU371" s="70">
        <f t="shared" si="669"/>
        <v>96656.068526924122</v>
      </c>
      <c r="AV371" s="70">
        <f t="shared" si="669"/>
        <v>104311.88954541214</v>
      </c>
      <c r="AW371" s="70">
        <f t="shared" ref="AW371" si="670">AW360*AW368</f>
        <v>109558.83948046912</v>
      </c>
      <c r="AX371" s="70">
        <f t="shared" ref="AX371:BI371" si="671">AX360*AX368</f>
        <v>114061.257402822</v>
      </c>
      <c r="AY371" s="70">
        <f t="shared" si="671"/>
        <v>116994.38288258883</v>
      </c>
      <c r="AZ371" s="70">
        <f t="shared" si="671"/>
        <v>0</v>
      </c>
      <c r="BA371" s="70">
        <f t="shared" si="671"/>
        <v>0</v>
      </c>
      <c r="BB371" s="70">
        <f t="shared" si="671"/>
        <v>0</v>
      </c>
      <c r="BC371" s="70">
        <f t="shared" si="671"/>
        <v>0</v>
      </c>
      <c r="BD371" s="70">
        <f t="shared" si="671"/>
        <v>0</v>
      </c>
      <c r="BE371" s="70">
        <f t="shared" si="671"/>
        <v>0</v>
      </c>
      <c r="BF371" s="70">
        <f t="shared" si="671"/>
        <v>0</v>
      </c>
      <c r="BG371" s="70">
        <f t="shared" si="671"/>
        <v>0</v>
      </c>
      <c r="BH371" s="70">
        <f t="shared" si="671"/>
        <v>0</v>
      </c>
      <c r="BI371" s="70">
        <f t="shared" si="671"/>
        <v>0</v>
      </c>
    </row>
    <row r="372" spans="4:61">
      <c r="D372" s="71">
        <v>21</v>
      </c>
      <c r="E372" s="68" t="s">
        <v>61</v>
      </c>
      <c r="F372" s="71"/>
      <c r="G372" s="69">
        <f t="shared" si="667"/>
        <v>2228.7310941190626</v>
      </c>
      <c r="H372" s="69">
        <f t="shared" si="667"/>
        <v>18581.848372145843</v>
      </c>
      <c r="I372" s="69">
        <f t="shared" si="667"/>
        <v>513813.12272748066</v>
      </c>
      <c r="J372" s="69">
        <f t="shared" si="667"/>
        <v>828055.75632259343</v>
      </c>
      <c r="K372" s="69">
        <f t="shared" si="667"/>
        <v>0</v>
      </c>
      <c r="L372" s="69">
        <f>SUM(G372:K372)</f>
        <v>1362679.4585163388</v>
      </c>
      <c r="M372" s="69"/>
      <c r="N372" s="70">
        <f t="shared" ref="N372:R372" si="672">N360*N369</f>
        <v>0</v>
      </c>
      <c r="O372" s="70">
        <f t="shared" si="672"/>
        <v>0</v>
      </c>
      <c r="P372" s="70">
        <f t="shared" si="672"/>
        <v>5.9017038828648509</v>
      </c>
      <c r="Q372" s="70">
        <f t="shared" si="672"/>
        <v>25.126290629430812</v>
      </c>
      <c r="R372" s="70">
        <f t="shared" si="672"/>
        <v>69.721252187940777</v>
      </c>
      <c r="S372" s="70">
        <f>S360*S369</f>
        <v>408.1875002344255</v>
      </c>
      <c r="T372" s="70">
        <f t="shared" ref="T372:AV372" si="673">T360*T369</f>
        <v>797.52550282160314</v>
      </c>
      <c r="U372" s="70">
        <f t="shared" si="673"/>
        <v>922.26884436279749</v>
      </c>
      <c r="V372" s="70">
        <f t="shared" si="673"/>
        <v>977.69835973353042</v>
      </c>
      <c r="W372" s="70">
        <f t="shared" si="673"/>
        <v>993.42718906065159</v>
      </c>
      <c r="X372" s="70">
        <f t="shared" si="673"/>
        <v>1033.093045520807</v>
      </c>
      <c r="Y372" s="70">
        <f t="shared" si="673"/>
        <v>1072.9910695222577</v>
      </c>
      <c r="Z372" s="70">
        <f t="shared" si="673"/>
        <v>1309.4158126874588</v>
      </c>
      <c r="AA372" s="70">
        <f t="shared" si="673"/>
        <v>1547.224369445014</v>
      </c>
      <c r="AB372" s="70">
        <f t="shared" si="673"/>
        <v>1587.616067877867</v>
      </c>
      <c r="AC372" s="70">
        <f t="shared" si="673"/>
        <v>1628.2441822651642</v>
      </c>
      <c r="AD372" s="70">
        <f t="shared" si="673"/>
        <v>1867.9188678616169</v>
      </c>
      <c r="AE372" s="70">
        <f t="shared" si="673"/>
        <v>2108.9963892324954</v>
      </c>
      <c r="AF372" s="70">
        <f t="shared" si="673"/>
        <v>2121.3405196757521</v>
      </c>
      <c r="AG372" s="70">
        <f t="shared" si="673"/>
        <v>2333.8824992632271</v>
      </c>
      <c r="AH372" s="70">
        <f t="shared" si="673"/>
        <v>6340.3507750188755</v>
      </c>
      <c r="AI372" s="70">
        <f t="shared" si="673"/>
        <v>10218.173786812789</v>
      </c>
      <c r="AJ372" s="70">
        <f t="shared" si="673"/>
        <v>10326.010979021978</v>
      </c>
      <c r="AK372" s="70">
        <f t="shared" si="673"/>
        <v>16735.888087079999</v>
      </c>
      <c r="AL372" s="70">
        <f t="shared" si="673"/>
        <v>23743.635178939905</v>
      </c>
      <c r="AM372" s="70">
        <f t="shared" si="673"/>
        <v>31893.089983209084</v>
      </c>
      <c r="AN372" s="70">
        <f t="shared" si="673"/>
        <v>40990.809411708862</v>
      </c>
      <c r="AO372" s="70">
        <f t="shared" si="673"/>
        <v>54271.238175435865</v>
      </c>
      <c r="AP372" s="70">
        <f t="shared" si="673"/>
        <v>67829.523985962252</v>
      </c>
      <c r="AQ372" s="70">
        <f t="shared" si="673"/>
        <v>75941.687799358158</v>
      </c>
      <c r="AR372" s="70">
        <f t="shared" si="673"/>
        <v>84701.709572837863</v>
      </c>
      <c r="AS372" s="70">
        <f t="shared" si="673"/>
        <v>90821.004992095041</v>
      </c>
      <c r="AT372" s="70">
        <f t="shared" si="673"/>
        <v>108048.824335303</v>
      </c>
      <c r="AU372" s="70">
        <f t="shared" si="673"/>
        <v>128499.43885885949</v>
      </c>
      <c r="AV372" s="70">
        <f t="shared" si="673"/>
        <v>138677.47237369811</v>
      </c>
      <c r="AW372" s="70">
        <f t="shared" ref="AW372" si="674">AW360*AW369</f>
        <v>145653.03151500065</v>
      </c>
      <c r="AX372" s="70">
        <f t="shared" ref="AX372:BI372" si="675">AX360*AX369</f>
        <v>151638.77235205175</v>
      </c>
      <c r="AY372" s="70">
        <f t="shared" si="675"/>
        <v>155538.21688768038</v>
      </c>
      <c r="AZ372" s="70">
        <f t="shared" si="675"/>
        <v>0</v>
      </c>
      <c r="BA372" s="70">
        <f t="shared" si="675"/>
        <v>0</v>
      </c>
      <c r="BB372" s="70">
        <f t="shared" si="675"/>
        <v>0</v>
      </c>
      <c r="BC372" s="70">
        <f t="shared" si="675"/>
        <v>0</v>
      </c>
      <c r="BD372" s="70">
        <f t="shared" si="675"/>
        <v>0</v>
      </c>
      <c r="BE372" s="70">
        <f t="shared" si="675"/>
        <v>0</v>
      </c>
      <c r="BF372" s="70">
        <f t="shared" si="675"/>
        <v>0</v>
      </c>
      <c r="BG372" s="70">
        <f t="shared" si="675"/>
        <v>0</v>
      </c>
      <c r="BH372" s="70">
        <f t="shared" si="675"/>
        <v>0</v>
      </c>
      <c r="BI372" s="70">
        <f t="shared" si="675"/>
        <v>0</v>
      </c>
    </row>
    <row r="373" spans="4:61">
      <c r="D373" s="71">
        <v>22</v>
      </c>
      <c r="E373" s="91" t="s">
        <v>62</v>
      </c>
      <c r="F373" s="71"/>
      <c r="G373" s="69">
        <f>SUM(G371:G372)</f>
        <v>3905.1616472351034</v>
      </c>
      <c r="H373" s="69">
        <f>SUM(H371:H372)</f>
        <v>32558.939833127049</v>
      </c>
      <c r="I373" s="69">
        <f>SUM(I371:I372)</f>
        <v>900298.5178499372</v>
      </c>
      <c r="J373" s="69">
        <f>SUM(J371:J372)</f>
        <v>1450911.502915703</v>
      </c>
      <c r="K373" s="69">
        <f>SUM(K371:K372)</f>
        <v>0</v>
      </c>
      <c r="L373" s="69">
        <f>SUM(G373:K373)</f>
        <v>2387674.1222460023</v>
      </c>
      <c r="M373" s="69"/>
      <c r="N373" s="70">
        <f>SUM(N371:N372)</f>
        <v>0</v>
      </c>
      <c r="O373" s="70">
        <f t="shared" ref="O373:BI373" si="676">SUM(O371:O372)</f>
        <v>0</v>
      </c>
      <c r="P373" s="70">
        <f t="shared" si="676"/>
        <v>10.340909999199344</v>
      </c>
      <c r="Q373" s="70">
        <f t="shared" si="676"/>
        <v>44.026049962801892</v>
      </c>
      <c r="R373" s="70">
        <f t="shared" si="676"/>
        <v>122.16492189658823</v>
      </c>
      <c r="S373" s="70">
        <f t="shared" si="676"/>
        <v>715.2222962215701</v>
      </c>
      <c r="T373" s="70">
        <f t="shared" si="676"/>
        <v>1397.4166800691819</v>
      </c>
      <c r="U373" s="70">
        <f t="shared" si="676"/>
        <v>1615.9907890857621</v>
      </c>
      <c r="V373" s="70">
        <f t="shared" si="676"/>
        <v>1713.1138642390588</v>
      </c>
      <c r="W373" s="70">
        <f t="shared" si="676"/>
        <v>1740.6737709529098</v>
      </c>
      <c r="X373" s="70">
        <f t="shared" si="676"/>
        <v>1810.1759113240246</v>
      </c>
      <c r="Y373" s="70">
        <f t="shared" si="676"/>
        <v>1880.0848534759339</v>
      </c>
      <c r="Z373" s="70">
        <f t="shared" si="676"/>
        <v>2294.3460633196864</v>
      </c>
      <c r="AA373" s="70">
        <f t="shared" si="676"/>
        <v>2711.0319783160894</v>
      </c>
      <c r="AB373" s="70">
        <f t="shared" si="676"/>
        <v>2781.805932160446</v>
      </c>
      <c r="AC373" s="70">
        <f t="shared" si="676"/>
        <v>2852.9941318151314</v>
      </c>
      <c r="AD373" s="70">
        <f t="shared" si="676"/>
        <v>3272.9498601998307</v>
      </c>
      <c r="AE373" s="70">
        <f t="shared" si="676"/>
        <v>3695.3636242255784</v>
      </c>
      <c r="AF373" s="70">
        <f t="shared" si="676"/>
        <v>3716.9928934104855</v>
      </c>
      <c r="AG373" s="70">
        <f t="shared" si="676"/>
        <v>4089.4069496878792</v>
      </c>
      <c r="AH373" s="70">
        <f t="shared" si="676"/>
        <v>11109.50295527144</v>
      </c>
      <c r="AI373" s="70">
        <f t="shared" si="676"/>
        <v>17904.187940096406</v>
      </c>
      <c r="AJ373" s="70">
        <f t="shared" si="676"/>
        <v>18093.139253367015</v>
      </c>
      <c r="AK373" s="70">
        <f t="shared" si="676"/>
        <v>29324.465595037022</v>
      </c>
      <c r="AL373" s="70">
        <f t="shared" si="676"/>
        <v>41603.374095423693</v>
      </c>
      <c r="AM373" s="70">
        <f t="shared" si="676"/>
        <v>55882.772104220756</v>
      </c>
      <c r="AN373" s="70">
        <f t="shared" si="676"/>
        <v>71823.710462926596</v>
      </c>
      <c r="AO373" s="70">
        <f t="shared" si="676"/>
        <v>95093.552752915319</v>
      </c>
      <c r="AP373" s="70">
        <f t="shared" si="676"/>
        <v>118850.25354523218</v>
      </c>
      <c r="AQ373" s="70">
        <f t="shared" si="676"/>
        <v>133064.31063078824</v>
      </c>
      <c r="AR373" s="70">
        <f t="shared" si="676"/>
        <v>148413.53833663629</v>
      </c>
      <c r="AS373" s="70">
        <f t="shared" si="676"/>
        <v>159135.71017802219</v>
      </c>
      <c r="AT373" s="70">
        <f t="shared" si="676"/>
        <v>189322.13309019641</v>
      </c>
      <c r="AU373" s="70">
        <f t="shared" si="676"/>
        <v>225155.5073857836</v>
      </c>
      <c r="AV373" s="70">
        <f t="shared" si="676"/>
        <v>242989.36191911023</v>
      </c>
      <c r="AW373" s="70">
        <f t="shared" si="676"/>
        <v>255211.87099546977</v>
      </c>
      <c r="AX373" s="70">
        <f t="shared" si="676"/>
        <v>265700.02975487371</v>
      </c>
      <c r="AY373" s="70">
        <f t="shared" si="676"/>
        <v>272532.59977026924</v>
      </c>
      <c r="AZ373" s="70">
        <f t="shared" si="676"/>
        <v>0</v>
      </c>
      <c r="BA373" s="70">
        <f t="shared" si="676"/>
        <v>0</v>
      </c>
      <c r="BB373" s="70">
        <f t="shared" si="676"/>
        <v>0</v>
      </c>
      <c r="BC373" s="70">
        <f t="shared" si="676"/>
        <v>0</v>
      </c>
      <c r="BD373" s="70">
        <f t="shared" si="676"/>
        <v>0</v>
      </c>
      <c r="BE373" s="70">
        <f t="shared" si="676"/>
        <v>0</v>
      </c>
      <c r="BF373" s="70">
        <f t="shared" si="676"/>
        <v>0</v>
      </c>
      <c r="BG373" s="70">
        <f t="shared" si="676"/>
        <v>0</v>
      </c>
      <c r="BH373" s="70">
        <f t="shared" si="676"/>
        <v>0</v>
      </c>
      <c r="BI373" s="70">
        <f t="shared" si="676"/>
        <v>0</v>
      </c>
    </row>
    <row r="375" spans="4:61">
      <c r="D375" s="71">
        <v>23</v>
      </c>
      <c r="E375" s="91" t="s">
        <v>63</v>
      </c>
      <c r="F375" s="71"/>
      <c r="G375" s="69">
        <f t="shared" ref="G375:L375" si="677">G366+G358</f>
        <v>289690.2400472351</v>
      </c>
      <c r="H375" s="69">
        <f t="shared" si="677"/>
        <v>762675.14848036214</v>
      </c>
      <c r="I375" s="69">
        <f t="shared" si="677"/>
        <v>44085190.748530298</v>
      </c>
      <c r="J375" s="69">
        <f t="shared" si="677"/>
        <v>64093860.995646</v>
      </c>
      <c r="K375" s="69">
        <f t="shared" si="677"/>
        <v>64129806.995646</v>
      </c>
      <c r="L375" s="69">
        <f t="shared" si="677"/>
        <v>64129806.995646</v>
      </c>
      <c r="M375" s="69"/>
      <c r="N375" s="70">
        <f t="shared" ref="N375:BI375" si="678">N366+N358</f>
        <v>0</v>
      </c>
      <c r="O375" s="70">
        <f t="shared" si="678"/>
        <v>0</v>
      </c>
      <c r="P375" s="70">
        <f t="shared" si="678"/>
        <v>3543.8327099991993</v>
      </c>
      <c r="Q375" s="70">
        <f t="shared" si="678"/>
        <v>11543.906759961999</v>
      </c>
      <c r="R375" s="70">
        <f t="shared" si="678"/>
        <v>30322.045681858588</v>
      </c>
      <c r="S375" s="70">
        <f t="shared" si="678"/>
        <v>214784.83257808012</v>
      </c>
      <c r="T375" s="70">
        <f t="shared" si="678"/>
        <v>264110.2492581493</v>
      </c>
      <c r="U375" s="70">
        <f t="shared" si="678"/>
        <v>289690.2400472351</v>
      </c>
      <c r="V375" s="70">
        <f t="shared" si="678"/>
        <v>297394.35391147417</v>
      </c>
      <c r="W375" s="70">
        <f t="shared" si="678"/>
        <v>299135.02768242708</v>
      </c>
      <c r="X375" s="70">
        <f t="shared" si="678"/>
        <v>321212.75659375114</v>
      </c>
      <c r="Y375" s="70">
        <f t="shared" si="678"/>
        <v>323092.84144722705</v>
      </c>
      <c r="Z375" s="70">
        <f t="shared" si="678"/>
        <v>463180.1875105467</v>
      </c>
      <c r="AA375" s="70">
        <f t="shared" si="678"/>
        <v>465891.21948886284</v>
      </c>
      <c r="AB375" s="70">
        <f t="shared" si="678"/>
        <v>487434.44102102326</v>
      </c>
      <c r="AC375" s="70">
        <f t="shared" si="678"/>
        <v>490287.43515283841</v>
      </c>
      <c r="AD375" s="70">
        <f t="shared" si="678"/>
        <v>631353.38501303829</v>
      </c>
      <c r="AE375" s="70">
        <f t="shared" si="678"/>
        <v>635048.74863726378</v>
      </c>
      <c r="AF375" s="70">
        <f t="shared" si="678"/>
        <v>638765.74153067428</v>
      </c>
      <c r="AG375" s="70">
        <f t="shared" si="678"/>
        <v>762675.14848036214</v>
      </c>
      <c r="AH375" s="70">
        <f t="shared" si="678"/>
        <v>3044554.5796356336</v>
      </c>
      <c r="AI375" s="70">
        <f t="shared" si="678"/>
        <v>3091215.5675757299</v>
      </c>
      <c r="AJ375" s="70">
        <f t="shared" si="678"/>
        <v>18840517.246829096</v>
      </c>
      <c r="AK375" s="70">
        <f t="shared" si="678"/>
        <v>22671403.203824136</v>
      </c>
      <c r="AL375" s="70">
        <f t="shared" si="678"/>
        <v>23048502.577919558</v>
      </c>
      <c r="AM375" s="70">
        <f t="shared" si="678"/>
        <v>27564956.84142378</v>
      </c>
      <c r="AN375" s="70">
        <f t="shared" si="678"/>
        <v>28511466.551886704</v>
      </c>
      <c r="AO375" s="70">
        <f t="shared" si="678"/>
        <v>35539538.214839622</v>
      </c>
      <c r="AP375" s="70">
        <f t="shared" si="678"/>
        <v>36652894.468384854</v>
      </c>
      <c r="AQ375" s="70">
        <f t="shared" si="678"/>
        <v>40410699.500015646</v>
      </c>
      <c r="AR375" s="70">
        <f t="shared" si="678"/>
        <v>41913079.038352281</v>
      </c>
      <c r="AS375" s="70">
        <f t="shared" si="678"/>
        <v>44085190.748530306</v>
      </c>
      <c r="AT375" s="70">
        <f t="shared" si="678"/>
        <v>52257974.499420494</v>
      </c>
      <c r="AU375" s="70">
        <f t="shared" si="678"/>
        <v>56365298.006806284</v>
      </c>
      <c r="AV375" s="70">
        <f t="shared" si="678"/>
        <v>58369641.368725389</v>
      </c>
      <c r="AW375" s="70">
        <f t="shared" si="678"/>
        <v>60553955.239720859</v>
      </c>
      <c r="AX375" s="70">
        <f t="shared" si="678"/>
        <v>61963936.269475736</v>
      </c>
      <c r="AY375" s="70">
        <f t="shared" si="678"/>
        <v>62895478.869246006</v>
      </c>
      <c r="AZ375" s="70">
        <f t="shared" si="678"/>
        <v>63087190.869246006</v>
      </c>
      <c r="BA375" s="70">
        <f t="shared" si="678"/>
        <v>63099172.869246006</v>
      </c>
      <c r="BB375" s="70">
        <f t="shared" si="678"/>
        <v>63470614.869246006</v>
      </c>
      <c r="BC375" s="70">
        <f t="shared" si="678"/>
        <v>63482596.869246006</v>
      </c>
      <c r="BD375" s="70">
        <f t="shared" si="678"/>
        <v>63494578.869246006</v>
      </c>
      <c r="BE375" s="70">
        <f t="shared" si="678"/>
        <v>64093860.995646007</v>
      </c>
      <c r="BF375" s="70">
        <f t="shared" si="678"/>
        <v>64105842.995646007</v>
      </c>
      <c r="BG375" s="70">
        <f t="shared" si="678"/>
        <v>64117824.995646007</v>
      </c>
      <c r="BH375" s="70">
        <f t="shared" si="678"/>
        <v>64129806.995646007</v>
      </c>
      <c r="BI375" s="70">
        <f t="shared" si="678"/>
        <v>64129806.995646007</v>
      </c>
    </row>
  </sheetData>
  <mergeCells count="83">
    <mergeCell ref="T46:V46"/>
    <mergeCell ref="D47:F47"/>
    <mergeCell ref="T47:V47"/>
    <mergeCell ref="G52:J52"/>
    <mergeCell ref="A2:B10"/>
    <mergeCell ref="G10:J10"/>
    <mergeCell ref="A35:B37"/>
    <mergeCell ref="D46:F46"/>
    <mergeCell ref="D48:F48"/>
    <mergeCell ref="T48:V48"/>
    <mergeCell ref="D49:F49"/>
    <mergeCell ref="D50:F50"/>
    <mergeCell ref="T50:V50"/>
    <mergeCell ref="D169:F169"/>
    <mergeCell ref="T169:V169"/>
    <mergeCell ref="D170:F170"/>
    <mergeCell ref="T170:V170"/>
    <mergeCell ref="D171:F171"/>
    <mergeCell ref="T171:V171"/>
    <mergeCell ref="D172:F172"/>
    <mergeCell ref="D173:F173"/>
    <mergeCell ref="T173:V173"/>
    <mergeCell ref="G175:J175"/>
    <mergeCell ref="D211:F211"/>
    <mergeCell ref="T211:V211"/>
    <mergeCell ref="D255:F255"/>
    <mergeCell ref="T255:V255"/>
    <mergeCell ref="D212:F212"/>
    <mergeCell ref="T212:V212"/>
    <mergeCell ref="D213:F213"/>
    <mergeCell ref="T213:V213"/>
    <mergeCell ref="D214:F214"/>
    <mergeCell ref="D215:F215"/>
    <mergeCell ref="T215:V215"/>
    <mergeCell ref="G217:J217"/>
    <mergeCell ref="D253:F253"/>
    <mergeCell ref="T253:V253"/>
    <mergeCell ref="D254:F254"/>
    <mergeCell ref="T254:V254"/>
    <mergeCell ref="D299:F299"/>
    <mergeCell ref="T299:V299"/>
    <mergeCell ref="D256:F256"/>
    <mergeCell ref="D257:F257"/>
    <mergeCell ref="T257:V257"/>
    <mergeCell ref="G259:J259"/>
    <mergeCell ref="D295:F295"/>
    <mergeCell ref="T295:V295"/>
    <mergeCell ref="D296:F296"/>
    <mergeCell ref="T296:V296"/>
    <mergeCell ref="D297:F297"/>
    <mergeCell ref="T297:V297"/>
    <mergeCell ref="D298:F298"/>
    <mergeCell ref="D340:F340"/>
    <mergeCell ref="D341:F341"/>
    <mergeCell ref="T341:V341"/>
    <mergeCell ref="G343:J343"/>
    <mergeCell ref="G301:J301"/>
    <mergeCell ref="D337:F337"/>
    <mergeCell ref="T337:V337"/>
    <mergeCell ref="D338:F338"/>
    <mergeCell ref="T338:V338"/>
    <mergeCell ref="D339:F339"/>
    <mergeCell ref="T339:V339"/>
    <mergeCell ref="D87:F87"/>
    <mergeCell ref="T87:V87"/>
    <mergeCell ref="D88:F88"/>
    <mergeCell ref="T88:V88"/>
    <mergeCell ref="D89:F89"/>
    <mergeCell ref="T89:V89"/>
    <mergeCell ref="D90:F90"/>
    <mergeCell ref="D91:F91"/>
    <mergeCell ref="T91:V91"/>
    <mergeCell ref="G93:J93"/>
    <mergeCell ref="D128:F128"/>
    <mergeCell ref="T128:V128"/>
    <mergeCell ref="D132:F132"/>
    <mergeCell ref="T132:V132"/>
    <mergeCell ref="G134:J134"/>
    <mergeCell ref="D129:F129"/>
    <mergeCell ref="T129:V129"/>
    <mergeCell ref="D130:F130"/>
    <mergeCell ref="T130:V130"/>
    <mergeCell ref="D131:F131"/>
  </mergeCells>
  <conditionalFormatting sqref="L34:AU34 AX34:BI34">
    <cfRule type="cellIs" dxfId="89" priority="89" operator="lessThan">
      <formula>0</formula>
    </cfRule>
    <cfRule type="cellIs" dxfId="88" priority="90" operator="greaterThan">
      <formula>0</formula>
    </cfRule>
  </conditionalFormatting>
  <conditionalFormatting sqref="H34:K34">
    <cfRule type="cellIs" dxfId="87" priority="87" operator="lessThan">
      <formula>0</formula>
    </cfRule>
    <cfRule type="cellIs" dxfId="86" priority="88" operator="greaterThan">
      <formula>0</formula>
    </cfRule>
  </conditionalFormatting>
  <conditionalFormatting sqref="G34">
    <cfRule type="cellIs" dxfId="85" priority="85" operator="lessThan">
      <formula>0</formula>
    </cfRule>
    <cfRule type="cellIs" dxfId="84" priority="86" operator="greaterThan">
      <formula>0</formula>
    </cfRule>
  </conditionalFormatting>
  <conditionalFormatting sqref="L199:AU199 AX199:BI199">
    <cfRule type="cellIs" dxfId="83" priority="77" operator="lessThan">
      <formula>0</formula>
    </cfRule>
    <cfRule type="cellIs" dxfId="82" priority="78" operator="greaterThan">
      <formula>0</formula>
    </cfRule>
  </conditionalFormatting>
  <conditionalFormatting sqref="H199:K199">
    <cfRule type="cellIs" dxfId="81" priority="75" operator="lessThan">
      <formula>0</formula>
    </cfRule>
    <cfRule type="cellIs" dxfId="80" priority="76" operator="greaterThan">
      <formula>0</formula>
    </cfRule>
  </conditionalFormatting>
  <conditionalFormatting sqref="G199">
    <cfRule type="cellIs" dxfId="79" priority="73" operator="lessThan">
      <formula>0</formula>
    </cfRule>
    <cfRule type="cellIs" dxfId="78" priority="74" operator="greaterThan">
      <formula>0</formula>
    </cfRule>
  </conditionalFormatting>
  <conditionalFormatting sqref="L76:AU76 AX76:BI76">
    <cfRule type="cellIs" dxfId="77" priority="83" operator="lessThan">
      <formula>0</formula>
    </cfRule>
    <cfRule type="cellIs" dxfId="76" priority="84" operator="greaterThan">
      <formula>0</formula>
    </cfRule>
  </conditionalFormatting>
  <conditionalFormatting sqref="H76:K76">
    <cfRule type="cellIs" dxfId="75" priority="81" operator="lessThan">
      <formula>0</formula>
    </cfRule>
    <cfRule type="cellIs" dxfId="74" priority="82" operator="greaterThan">
      <formula>0</formula>
    </cfRule>
  </conditionalFormatting>
  <conditionalFormatting sqref="G76">
    <cfRule type="cellIs" dxfId="73" priority="79" operator="lessThan">
      <formula>0</formula>
    </cfRule>
    <cfRule type="cellIs" dxfId="72" priority="80" operator="greaterThan">
      <formula>0</formula>
    </cfRule>
  </conditionalFormatting>
  <conditionalFormatting sqref="L325:AU325 AX325:BI325">
    <cfRule type="cellIs" dxfId="71" priority="59" operator="lessThan">
      <formula>0</formula>
    </cfRule>
    <cfRule type="cellIs" dxfId="70" priority="60" operator="greaterThan">
      <formula>0</formula>
    </cfRule>
  </conditionalFormatting>
  <conditionalFormatting sqref="H325:K325">
    <cfRule type="cellIs" dxfId="69" priority="57" operator="lessThan">
      <formula>0</formula>
    </cfRule>
    <cfRule type="cellIs" dxfId="68" priority="58" operator="greaterThan">
      <formula>0</formula>
    </cfRule>
  </conditionalFormatting>
  <conditionalFormatting sqref="G325">
    <cfRule type="cellIs" dxfId="67" priority="55" operator="lessThan">
      <formula>0</formula>
    </cfRule>
    <cfRule type="cellIs" dxfId="66" priority="56" operator="greaterThan">
      <formula>0</formula>
    </cfRule>
  </conditionalFormatting>
  <conditionalFormatting sqref="L241:AU241 AX241:BI241">
    <cfRule type="cellIs" dxfId="65" priority="71" operator="lessThan">
      <formula>0</formula>
    </cfRule>
    <cfRule type="cellIs" dxfId="64" priority="72" operator="greaterThan">
      <formula>0</formula>
    </cfRule>
  </conditionalFormatting>
  <conditionalFormatting sqref="H241:K241">
    <cfRule type="cellIs" dxfId="63" priority="69" operator="lessThan">
      <formula>0</formula>
    </cfRule>
    <cfRule type="cellIs" dxfId="62" priority="70" operator="greaterThan">
      <formula>0</formula>
    </cfRule>
  </conditionalFormatting>
  <conditionalFormatting sqref="G241">
    <cfRule type="cellIs" dxfId="61" priority="67" operator="lessThan">
      <formula>0</formula>
    </cfRule>
    <cfRule type="cellIs" dxfId="60" priority="68" operator="greaterThan">
      <formula>0</formula>
    </cfRule>
  </conditionalFormatting>
  <conditionalFormatting sqref="L283:AU283 AX283:BI283">
    <cfRule type="cellIs" dxfId="59" priority="65" operator="lessThan">
      <formula>0</formula>
    </cfRule>
    <cfRule type="cellIs" dxfId="58" priority="66" operator="greaterThan">
      <formula>0</formula>
    </cfRule>
  </conditionalFormatting>
  <conditionalFormatting sqref="H283:K283">
    <cfRule type="cellIs" dxfId="57" priority="63" operator="lessThan">
      <formula>0</formula>
    </cfRule>
    <cfRule type="cellIs" dxfId="56" priority="64" operator="greaterThan">
      <formula>0</formula>
    </cfRule>
  </conditionalFormatting>
  <conditionalFormatting sqref="G283">
    <cfRule type="cellIs" dxfId="55" priority="61" operator="lessThan">
      <formula>0</formula>
    </cfRule>
    <cfRule type="cellIs" dxfId="54" priority="62" operator="greaterThan">
      <formula>0</formula>
    </cfRule>
  </conditionalFormatting>
  <conditionalFormatting sqref="L367:AU367 AX367:BI367">
    <cfRule type="cellIs" dxfId="53" priority="53" operator="lessThan">
      <formula>0</formula>
    </cfRule>
    <cfRule type="cellIs" dxfId="52" priority="54" operator="greaterThan">
      <formula>0</formula>
    </cfRule>
  </conditionalFormatting>
  <conditionalFormatting sqref="H367:K367">
    <cfRule type="cellIs" dxfId="51" priority="51" operator="lessThan">
      <formula>0</formula>
    </cfRule>
    <cfRule type="cellIs" dxfId="50" priority="52" operator="greaterThan">
      <formula>0</formula>
    </cfRule>
  </conditionalFormatting>
  <conditionalFormatting sqref="G367">
    <cfRule type="cellIs" dxfId="49" priority="49" operator="lessThan">
      <formula>0</formula>
    </cfRule>
    <cfRule type="cellIs" dxfId="48" priority="50" operator="greaterThan">
      <formula>0</formula>
    </cfRule>
  </conditionalFormatting>
  <conditionalFormatting sqref="AW34">
    <cfRule type="cellIs" dxfId="47" priority="47" operator="lessThan">
      <formula>0</formula>
    </cfRule>
    <cfRule type="cellIs" dxfId="46" priority="48" operator="greaterThan">
      <formula>0</formula>
    </cfRule>
  </conditionalFormatting>
  <conditionalFormatting sqref="AW199">
    <cfRule type="cellIs" dxfId="45" priority="43" operator="lessThan">
      <formula>0</formula>
    </cfRule>
    <cfRule type="cellIs" dxfId="44" priority="44" operator="greaterThan">
      <formula>0</formula>
    </cfRule>
  </conditionalFormatting>
  <conditionalFormatting sqref="AW76">
    <cfRule type="cellIs" dxfId="43" priority="45" operator="lessThan">
      <formula>0</formula>
    </cfRule>
    <cfRule type="cellIs" dxfId="42" priority="46" operator="greaterThan">
      <formula>0</formula>
    </cfRule>
  </conditionalFormatting>
  <conditionalFormatting sqref="AW325">
    <cfRule type="cellIs" dxfId="41" priority="37" operator="lessThan">
      <formula>0</formula>
    </cfRule>
    <cfRule type="cellIs" dxfId="40" priority="38" operator="greaterThan">
      <formula>0</formula>
    </cfRule>
  </conditionalFormatting>
  <conditionalFormatting sqref="AW241">
    <cfRule type="cellIs" dxfId="39" priority="41" operator="lessThan">
      <formula>0</formula>
    </cfRule>
    <cfRule type="cellIs" dxfId="38" priority="42" operator="greaterThan">
      <formula>0</formula>
    </cfRule>
  </conditionalFormatting>
  <conditionalFormatting sqref="AW283">
    <cfRule type="cellIs" dxfId="37" priority="39" operator="lessThan">
      <formula>0</formula>
    </cfRule>
    <cfRule type="cellIs" dxfId="36" priority="40" operator="greaterThan">
      <formula>0</formula>
    </cfRule>
  </conditionalFormatting>
  <conditionalFormatting sqref="AW367">
    <cfRule type="cellIs" dxfId="35" priority="35" operator="lessThan">
      <formula>0</formula>
    </cfRule>
    <cfRule type="cellIs" dxfId="34" priority="36" operator="greaterThan">
      <formula>0</formula>
    </cfRule>
  </conditionalFormatting>
  <conditionalFormatting sqref="AV34">
    <cfRule type="cellIs" dxfId="33" priority="33" operator="lessThan">
      <formula>0</formula>
    </cfRule>
    <cfRule type="cellIs" dxfId="32" priority="34" operator="greaterThan">
      <formula>0</formula>
    </cfRule>
  </conditionalFormatting>
  <conditionalFormatting sqref="AV199">
    <cfRule type="cellIs" dxfId="31" priority="29" operator="lessThan">
      <formula>0</formula>
    </cfRule>
    <cfRule type="cellIs" dxfId="30" priority="30" operator="greaterThan">
      <formula>0</formula>
    </cfRule>
  </conditionalFormatting>
  <conditionalFormatting sqref="AV76">
    <cfRule type="cellIs" dxfId="29" priority="31" operator="lessThan">
      <formula>0</formula>
    </cfRule>
    <cfRule type="cellIs" dxfId="28" priority="32" operator="greaterThan">
      <formula>0</formula>
    </cfRule>
  </conditionalFormatting>
  <conditionalFormatting sqref="AV325">
    <cfRule type="cellIs" dxfId="27" priority="23" operator="lessThan">
      <formula>0</formula>
    </cfRule>
    <cfRule type="cellIs" dxfId="26" priority="24" operator="greaterThan">
      <formula>0</formula>
    </cfRule>
  </conditionalFormatting>
  <conditionalFormatting sqref="AV241">
    <cfRule type="cellIs" dxfId="25" priority="27" operator="lessThan">
      <formula>0</formula>
    </cfRule>
    <cfRule type="cellIs" dxfId="24" priority="28" operator="greaterThan">
      <formula>0</formula>
    </cfRule>
  </conditionalFormatting>
  <conditionalFormatting sqref="AV283">
    <cfRule type="cellIs" dxfId="23" priority="25" operator="lessThan">
      <formula>0</formula>
    </cfRule>
    <cfRule type="cellIs" dxfId="22" priority="26" operator="greaterThan">
      <formula>0</formula>
    </cfRule>
  </conditionalFormatting>
  <conditionalFormatting sqref="AV367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L117:AU117 AX117:BI117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H117:K11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G117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AW117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AV117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L158:AU158 AX158:BI158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158:K158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G15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AW15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V158">
    <cfRule type="cellIs" dxfId="1" priority="1" operator="lessThan">
      <formula>0</formula>
    </cfRule>
    <cfRule type="cellIs" dxfId="0" priority="2" operator="greaterThan">
      <formula>0</formula>
    </cfRule>
  </conditionalFormatting>
  <pageMargins left="0" right="0" top="0" bottom="0" header="0" footer="0"/>
  <pageSetup paperSize="17" scale="70" orientation="landscape" r:id="rId1"/>
  <rowBreaks count="8" manualBreakCount="8">
    <brk id="44" max="16383" man="1"/>
    <brk id="85" max="16383" man="1"/>
    <brk id="126" max="16383" man="1"/>
    <brk id="167" max="16383" man="1"/>
    <brk id="209" max="16383" man="1"/>
    <brk id="251" max="16383" man="1"/>
    <brk id="293" max="16383" man="1"/>
    <brk id="3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4504F6EE840449B2B6455F01D93430" ma:contentTypeVersion="19" ma:contentTypeDescription="Create a new document." ma:contentTypeScope="" ma:versionID="c64b24c83fa96262d6f6d2888588c1d5">
  <xsd:schema xmlns:xsd="http://www.w3.org/2001/XMLSchema" xmlns:xs="http://www.w3.org/2001/XMLSchema" xmlns:p="http://schemas.microsoft.com/office/2006/metadata/properties" xmlns:ns3="ec621a66-2ed3-486e-b1e0-41ceebde620b" xmlns:ns4="256fe883-232d-41a1-929f-36a4f4c2700d" targetNamespace="http://schemas.microsoft.com/office/2006/metadata/properties" ma:root="true" ma:fieldsID="e31eb3e866def25558832c78031a93e2" ns3:_="" ns4:_="">
    <xsd:import namespace="ec621a66-2ed3-486e-b1e0-41ceebde620b"/>
    <xsd:import namespace="256fe883-232d-41a1-929f-36a4f4c2700d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PermissionLevels" minOccurs="0"/>
                <xsd:element ref="ns3:MigrationWizIdDocumentLibraryPermissions" minOccurs="0"/>
                <xsd:element ref="ns3:MigrationWizIdSecurityGroup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21a66-2ed3-486e-b1e0-41ceebde620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fe883-232d-41a1-929f-36a4f4c2700d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ec621a66-2ed3-486e-b1e0-41ceebde620b" xsi:nil="true"/>
    <MigrationWizId xmlns="ec621a66-2ed3-486e-b1e0-41ceebde620b" xsi:nil="true"/>
    <MigrationWizIdSecurityGroups xmlns="ec621a66-2ed3-486e-b1e0-41ceebde620b" xsi:nil="true"/>
    <MigrationWizIdPermissions xmlns="ec621a66-2ed3-486e-b1e0-41ceebde620b" xsi:nil="true"/>
    <MigrationWizIdDocumentLibraryPermissions xmlns="ec621a66-2ed3-486e-b1e0-41ceebde620b" xsi:nil="true"/>
  </documentManagement>
</p:properties>
</file>

<file path=customXml/itemProps1.xml><?xml version="1.0" encoding="utf-8"?>
<ds:datastoreItem xmlns:ds="http://schemas.openxmlformats.org/officeDocument/2006/customXml" ds:itemID="{7DDCD290-693E-44C4-93A1-02557E5A26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577E10-F9E5-4EC3-8336-39A8B9FF95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21a66-2ed3-486e-b1e0-41ceebde620b"/>
    <ds:schemaRef ds:uri="256fe883-232d-41a1-929f-36a4f4c270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4347B9-4EF5-4DE0-A9B9-7699D74B01D3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ec621a66-2ed3-486e-b1e0-41ceebde620b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256fe883-232d-41a1-929f-36a4f4c2700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Exhibit K (1)</vt:lpstr>
      <vt:lpstr>Exhibit K (2)</vt:lpstr>
      <vt:lpstr>Exhibit K (3)</vt:lpstr>
      <vt:lpstr>'Exhibit K (2)'!Print_Area</vt:lpstr>
      <vt:lpstr>'Exhibit K (3)'!Print_Titles</vt:lpstr>
    </vt:vector>
  </TitlesOfParts>
  <Manager/>
  <Company>EQT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O'Rourke, Erin</dc:creator>
  <cp:keywords/>
  <dc:description/>
  <cp:lastModifiedBy>Jennifer Brough</cp:lastModifiedBy>
  <cp:revision/>
  <dcterms:created xsi:type="dcterms:W3CDTF">2018-10-29T15:30:40Z</dcterms:created>
  <dcterms:modified xsi:type="dcterms:W3CDTF">2022-01-27T22:21:20Z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0x0101004C4504F6EE840449B2B6455F01D93430</vt:lpwstr>
  </property>
</Properties>
</file>